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Naslovna" sheetId="10" r:id="rId1"/>
    <sheet name="Sažetak" sheetId="13" r:id="rId2"/>
    <sheet name="Prihodi" sheetId="1" r:id="rId3"/>
    <sheet name="Rashodi" sheetId="12" r:id="rId4"/>
    <sheet name="Zaduživanje" sheetId="5" r:id="rId5"/>
    <sheet name="Pojasnjenja plana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<sst xmlns="http://schemas.openxmlformats.org/spreadsheetml/2006/main" count="152" uniqueCount="118">
  <si>
    <r>
      <rPr>
        <b/>
        <sz val="11"/>
        <color theme="4" tint="-0.249977111117893"/>
        <rFont val="Calibri"/>
        <charset val="238"/>
        <scheme val="minor"/>
      </rPr>
      <t>Lokalna akcijska grupa “TERRA LIBURNA”</t>
    </r>
    <r>
      <rPr>
        <sz val="11"/>
        <color theme="4" tint="-0.249977111117893"/>
        <rFont val="Calibri"/>
        <charset val="238"/>
        <scheme val="minor"/>
      </rPr>
      <t xml:space="preserve">
Vjekoslava Spinčića 13, HR - 51 410 Opatija
OIB 83675924950; MBPS 4030800
lag.terraliburna@gmail.com
www.terra-liburna.hr</t>
    </r>
  </si>
  <si>
    <t>FINANCIJSKI PLAN LOKALNE AKCIJSKE GRUPE TERRA LIBURNA                     2026. GODINA</t>
  </si>
  <si>
    <t>U OPATIJI, 10.12.2024.</t>
  </si>
  <si>
    <t>Račun iz računskog plana</t>
  </si>
  <si>
    <t>Naziv računa</t>
  </si>
  <si>
    <t>PLAN ZA 2026. EUR</t>
  </si>
  <si>
    <t>PLAN ZA 2027. EUR</t>
  </si>
  <si>
    <t>Prihodi</t>
  </si>
  <si>
    <t>Rashodi</t>
  </si>
  <si>
    <t>Razlika višak/manjak</t>
  </si>
  <si>
    <t>PRIHODI</t>
  </si>
  <si>
    <t>plan 2025</t>
  </si>
  <si>
    <t>realizacija plana %</t>
  </si>
  <si>
    <t>plan 2026</t>
  </si>
  <si>
    <t>projekcija 2027</t>
  </si>
  <si>
    <t>do 30.11.</t>
  </si>
  <si>
    <t>30.11. do 31.12.</t>
  </si>
  <si>
    <t>na 31.12.</t>
  </si>
  <si>
    <t>No.kto</t>
  </si>
  <si>
    <t>naziv kto</t>
  </si>
  <si>
    <t>4 (2+3)</t>
  </si>
  <si>
    <t>5 (4*100/1)</t>
  </si>
  <si>
    <t xml:space="preserve">prihodi (prodaja robe i usluga) </t>
  </si>
  <si>
    <t>članarine</t>
  </si>
  <si>
    <t>financijski prihodi</t>
  </si>
  <si>
    <t>/</t>
  </si>
  <si>
    <r>
      <rPr>
        <sz val="11"/>
        <color theme="1"/>
        <rFont val="Calibri"/>
        <charset val="238"/>
        <scheme val="minor"/>
      </rPr>
      <t>prihodi po p.p./projekti 77.6/</t>
    </r>
    <r>
      <rPr>
        <b/>
        <sz val="11"/>
        <color theme="1"/>
        <rFont val="Calibri"/>
        <charset val="238"/>
        <scheme val="minor"/>
      </rPr>
      <t>Tekući troškovi i animacija</t>
    </r>
  </si>
  <si>
    <r>
      <rPr>
        <sz val="11"/>
        <color theme="1"/>
        <rFont val="Calibri"/>
        <charset val="238"/>
        <scheme val="minor"/>
      </rPr>
      <t xml:space="preserve">prihodi po p.p./projekti 19.3/ </t>
    </r>
    <r>
      <rPr>
        <b/>
        <sz val="11"/>
        <color theme="1"/>
        <rFont val="Calibri"/>
        <charset val="238"/>
        <scheme val="minor"/>
      </rPr>
      <t>KLUB7</t>
    </r>
  </si>
  <si>
    <r>
      <rPr>
        <sz val="11"/>
        <color theme="1"/>
        <rFont val="Calibri"/>
        <charset val="238"/>
        <scheme val="minor"/>
      </rPr>
      <t xml:space="preserve">prihodi po p.p./projekti 19.3/ </t>
    </r>
    <r>
      <rPr>
        <b/>
        <sz val="11"/>
        <color theme="1"/>
        <rFont val="Calibri"/>
        <charset val="238"/>
        <scheme val="minor"/>
      </rPr>
      <t>Local2Local</t>
    </r>
  </si>
  <si>
    <r>
      <rPr>
        <sz val="11"/>
        <color theme="1"/>
        <rFont val="Calibri"/>
        <charset val="238"/>
        <scheme val="minor"/>
      </rPr>
      <t xml:space="preserve">prihodi po p.p./projekti 19.3/ </t>
    </r>
    <r>
      <rPr>
        <b/>
        <sz val="11"/>
        <color theme="1"/>
        <rFont val="Calibri"/>
        <charset val="238"/>
        <scheme val="minor"/>
      </rPr>
      <t>KuHaČa</t>
    </r>
  </si>
  <si>
    <r>
      <rPr>
        <sz val="11"/>
        <color theme="1"/>
        <rFont val="Calibri"/>
        <charset val="238"/>
        <scheme val="minor"/>
      </rPr>
      <t xml:space="preserve">prihodi po p.p./Interreg SLO-HR/ </t>
    </r>
    <r>
      <rPr>
        <b/>
        <sz val="11"/>
        <color theme="1"/>
        <rFont val="Calibri"/>
        <charset val="238"/>
        <scheme val="minor"/>
      </rPr>
      <t>ZeleNatura</t>
    </r>
  </si>
  <si>
    <r>
      <rPr>
        <sz val="11"/>
        <color theme="1"/>
        <rFont val="Calibri"/>
        <charset val="238"/>
        <scheme val="minor"/>
      </rPr>
      <t>prihodi po p.p. /</t>
    </r>
    <r>
      <rPr>
        <b/>
        <sz val="11"/>
        <color theme="1"/>
        <rFont val="Calibri"/>
        <charset val="238"/>
        <scheme val="minor"/>
      </rPr>
      <t>PGŽ/</t>
    </r>
  </si>
  <si>
    <r>
      <t>prihodi po p.p. /</t>
    </r>
    <r>
      <rPr>
        <b/>
        <sz val="11"/>
        <color theme="1"/>
        <rFont val="Calibri"/>
        <charset val="238"/>
        <scheme val="minor"/>
      </rPr>
      <t xml:space="preserve">Javne potrebe </t>
    </r>
  </si>
  <si>
    <r>
      <t>projekt suradnje/77.06/</t>
    </r>
    <r>
      <rPr>
        <b/>
        <sz val="11"/>
        <color theme="1"/>
        <rFont val="Calibri"/>
        <charset val="238"/>
        <scheme val="minor"/>
      </rPr>
      <t>KuHaČa2</t>
    </r>
  </si>
  <si>
    <r>
      <t>projekt suradnje/77.06/</t>
    </r>
    <r>
      <rPr>
        <b/>
        <sz val="11"/>
        <color theme="1"/>
        <rFont val="Calibri"/>
        <charset val="238"/>
        <scheme val="minor"/>
      </rPr>
      <t>Pametna sela</t>
    </r>
  </si>
  <si>
    <r>
      <t>projekt suradnje/77.06/</t>
    </r>
    <r>
      <rPr>
        <b/>
        <sz val="11"/>
        <color theme="1"/>
        <rFont val="Calibri"/>
        <charset val="238"/>
        <scheme val="minor"/>
      </rPr>
      <t>Baštinski turizam</t>
    </r>
  </si>
  <si>
    <t>prihodi od donacija</t>
  </si>
  <si>
    <t xml:space="preserve">Prihodi  </t>
  </si>
  <si>
    <t xml:space="preserve">RASHODI </t>
  </si>
  <si>
    <t>plan 2025.</t>
  </si>
  <si>
    <t>plan 2026.</t>
  </si>
  <si>
    <t>realizacija 2025/plan 2026 %</t>
  </si>
  <si>
    <t>projekcija 2027.</t>
  </si>
  <si>
    <t>od 30.11. do 31.12.</t>
  </si>
  <si>
    <t>4(2+3)</t>
  </si>
  <si>
    <t>7 (6/1*100)</t>
  </si>
  <si>
    <t>plaće (brutto 1)</t>
  </si>
  <si>
    <t>ostali rashodi za radnike - prijevoz na posao, prigodne nagrade, prehrana</t>
  </si>
  <si>
    <t xml:space="preserve">doprinosi na plaće - HZZO </t>
  </si>
  <si>
    <t>plaće i doprinosi</t>
  </si>
  <si>
    <t>naknade za službena putovanja</t>
  </si>
  <si>
    <r>
      <t xml:space="preserve">naknade za putne naloge /77.06 i </t>
    </r>
    <r>
      <rPr>
        <b/>
        <sz val="11"/>
        <color theme="9"/>
        <rFont val="Calibri"/>
        <charset val="238"/>
        <scheme val="minor"/>
      </rPr>
      <t>redovni rad LAG-a/</t>
    </r>
  </si>
  <si>
    <r>
      <t>naknade za putne naloge /77.06/</t>
    </r>
    <r>
      <rPr>
        <b/>
        <sz val="11"/>
        <color theme="9"/>
        <rFont val="Calibri"/>
        <charset val="238"/>
        <scheme val="minor"/>
      </rPr>
      <t>Pametna sela</t>
    </r>
  </si>
  <si>
    <r>
      <t>naknade za putne naloge /77.06/</t>
    </r>
    <r>
      <rPr>
        <b/>
        <sz val="11"/>
        <color theme="9"/>
        <rFont val="Calibri"/>
        <charset val="238"/>
        <scheme val="minor"/>
      </rPr>
      <t>KUHAČA2</t>
    </r>
  </si>
  <si>
    <r>
      <t xml:space="preserve">trošak smještaja /77.06. i </t>
    </r>
    <r>
      <rPr>
        <b/>
        <sz val="11"/>
        <color theme="9"/>
        <rFont val="Calibri"/>
        <charset val="238"/>
        <scheme val="minor"/>
      </rPr>
      <t>redovni rad LAG-a/</t>
    </r>
  </si>
  <si>
    <r>
      <t>trošak smještaja /77.06/</t>
    </r>
    <r>
      <rPr>
        <b/>
        <sz val="11"/>
        <color theme="9"/>
        <rFont val="Calibri"/>
        <charset val="238"/>
        <scheme val="minor"/>
      </rPr>
      <t>KUHAČA2</t>
    </r>
  </si>
  <si>
    <r>
      <t>trošak smještaja /77.06/</t>
    </r>
    <r>
      <rPr>
        <b/>
        <sz val="11"/>
        <color theme="9"/>
        <rFont val="Calibri"/>
        <charset val="238"/>
        <scheme val="minor"/>
      </rPr>
      <t>Pametna sela</t>
    </r>
  </si>
  <si>
    <t>loko vožnja radnika</t>
  </si>
  <si>
    <t>naknade troškova radnicima - putni nalozi i smještaj</t>
  </si>
  <si>
    <t xml:space="preserve"> </t>
  </si>
  <si>
    <t>naknade ostalim osobama izvan radnog odnosa</t>
  </si>
  <si>
    <t xml:space="preserve">telefon, pošta </t>
  </si>
  <si>
    <t>usluge promidžbe i inform.</t>
  </si>
  <si>
    <t>najam</t>
  </si>
  <si>
    <t>intelektualne i osobne usluge</t>
  </si>
  <si>
    <r>
      <t>intelektualne usluge/77.06/</t>
    </r>
    <r>
      <rPr>
        <b/>
        <sz val="11"/>
        <color theme="9"/>
        <rFont val="Calibri"/>
        <charset val="238"/>
        <scheme val="minor"/>
      </rPr>
      <t>KUHAČA2</t>
    </r>
  </si>
  <si>
    <r>
      <t>intelektualne usluge/77.06/</t>
    </r>
    <r>
      <rPr>
        <b/>
        <sz val="11"/>
        <color theme="9"/>
        <rFont val="Calibri"/>
        <charset val="238"/>
        <scheme val="minor"/>
      </rPr>
      <t>Pametna sela</t>
    </r>
  </si>
  <si>
    <r>
      <t>intelektualne usluge/</t>
    </r>
    <r>
      <rPr>
        <b/>
        <sz val="11"/>
        <color theme="9"/>
        <rFont val="Calibri"/>
        <charset val="238"/>
        <scheme val="minor"/>
      </rPr>
      <t>Interreg/ZeleNatura</t>
    </r>
  </si>
  <si>
    <t>ostale intelektualne usluge</t>
  </si>
  <si>
    <t>racunalne usluge</t>
  </si>
  <si>
    <t>ostale usluge</t>
  </si>
  <si>
    <t>knjigovodstvene usluge</t>
  </si>
  <si>
    <t>usluge</t>
  </si>
  <si>
    <t>materijali i energija</t>
  </si>
  <si>
    <t>energija</t>
  </si>
  <si>
    <t>uredski materijali i oprema</t>
  </si>
  <si>
    <t>materijal i sirovine</t>
  </si>
  <si>
    <r>
      <t>materijal i sirovine/77.06/</t>
    </r>
    <r>
      <rPr>
        <b/>
        <sz val="11"/>
        <color theme="9"/>
        <rFont val="Calibri"/>
        <charset val="238"/>
        <scheme val="minor"/>
      </rPr>
      <t>Pametna sela</t>
    </r>
  </si>
  <si>
    <t>rashodi za materijal i energiju</t>
  </si>
  <si>
    <t>reprezentacija</t>
  </si>
  <si>
    <t>kotizacije</t>
  </si>
  <si>
    <t>ostali troškovi</t>
  </si>
  <si>
    <t>materijalni rashodi</t>
  </si>
  <si>
    <t>amortizacija</t>
  </si>
  <si>
    <t>financijski rashodi</t>
  </si>
  <si>
    <t xml:space="preserve">troškovi </t>
  </si>
  <si>
    <t>PLAN ZADUŽIVANJA</t>
  </si>
  <si>
    <t>No.kto.                                 ZAJMOVI 2026</t>
  </si>
  <si>
    <t>obveze za predujmove, depozite,...</t>
  </si>
  <si>
    <t>ostale obveze</t>
  </si>
  <si>
    <t>obveze</t>
  </si>
  <si>
    <t>Kto</t>
  </si>
  <si>
    <t>Pojašnjenje /ZADUŽIVANJA</t>
  </si>
  <si>
    <t>Dio općeg otplatnog plana prema Erste bank d.d.</t>
  </si>
  <si>
    <t>Pojašnjenje /PRIHODI</t>
  </si>
  <si>
    <t>Sukladno prijedlogu Odluke o visini redovne članarine u LAG-u od prosinca 2024. članarine JLS iznose 32.000 EUR, a ostatak su članarine ostalih članova LAG-a</t>
  </si>
  <si>
    <r>
      <t xml:space="preserve">Prihodni po posebnim propisima, od projekata; 77.06 u visini stvarnih prihvatljivih tekućih troškova za plaće + 40% po </t>
    </r>
    <r>
      <rPr>
        <i/>
        <sz val="12"/>
        <color theme="1"/>
        <rFont val="Calibri"/>
        <charset val="238"/>
        <scheme val="minor"/>
      </rPr>
      <t>simplified cost procedure</t>
    </r>
    <r>
      <rPr>
        <sz val="12"/>
        <color theme="1"/>
        <rFont val="Calibri"/>
        <charset val="238"/>
        <scheme val="minor"/>
      </rPr>
      <t xml:space="preserve"> za ostale troškove;  plaćanja za provedbu projekta od PGŽ; plaćanja po kvartalima za završetak projekta ZeleNatura. Projekti suradnje KLUB7, KuHaČa i Local2Local su završeni te financijskih događanja na ime tih projekata nema u 2026. godini. Iako će LAG prijaviti 3 nova projekta suradnje u 2026. godini isti se isplaćuju jednom godišnje u godini N+1, te će isplate za njih uslijediti tek u 2027. godini</t>
    </r>
  </si>
  <si>
    <t>Pojašnjenje / RASHODI</t>
  </si>
  <si>
    <r>
      <t xml:space="preserve">Rashodi za radnike odnose se na plaće zaposlenika, plaće za djelatnika će se financirati iz INT 77.06 „Tekući troškovi i animacija“ iz SP ZPP, proračunskih sredstava PGŽ, iz projekata </t>
    </r>
    <r>
      <rPr>
        <i/>
        <sz val="12"/>
        <rFont val="Calibri"/>
        <charset val="238"/>
        <scheme val="minor"/>
      </rPr>
      <t>suradnje Pametna sela i Baštinski turizam</t>
    </r>
    <r>
      <rPr>
        <sz val="12"/>
        <rFont val="Calibri"/>
        <charset val="238"/>
        <scheme val="minor"/>
      </rPr>
      <t xml:space="preserve"> i programa Interreg SI-HR za projekt </t>
    </r>
    <r>
      <rPr>
        <i/>
        <sz val="12"/>
        <rFont val="Calibri"/>
        <charset val="238"/>
        <scheme val="minor"/>
      </rPr>
      <t>ZeleNatura</t>
    </r>
    <r>
      <rPr>
        <sz val="12"/>
        <rFont val="Calibri"/>
        <charset val="238"/>
        <scheme val="minor"/>
      </rPr>
      <t>. Ostali rashodi za radnike odnose se na prigodne nagrade i darovanja, a predviđena su u najvišem mogućem neoporezivom iznosu po radniku i isplaćivati će se prema mogućnostima i potrebama.</t>
    </r>
  </si>
  <si>
    <t>službena putovanja su smanjena u odnosu na 2025. godinu; radi smanjenja obveza sudjelovanja članova i djelatnika LAG-a na radionicama, radnim skupinama, focus grupama i sl., a u skladu s realizacijom INT 77.06 i projekata suradnje, te smanjenja loko vožnje radnika zbog manjeg opsega kontrola na terenu</t>
  </si>
  <si>
    <t>naknade ocjenjivačima na pojedinim projektima za 2026. godinu u okviru natječaja</t>
  </si>
  <si>
    <t xml:space="preserve">službena putovanja su uvećana u odnosu na 2025. godinu, a odnose se na putovanja radi obveze sudjelovanja volontera, djelatnika i članova LAG-a na studijskim putovanjima u okviru projekata suradnje, koordinacijskih projektnih sastanaka i sudjelovanja na radionicama </t>
  </si>
  <si>
    <t>Telefon, pošta, internet i  sl.: prema procjeni sukladno rastu cijena u prijašnjoj godini</t>
  </si>
  <si>
    <t>Redovne usluge promidžbe i informiranja, te promidžbeni materijali, roll-up banner, flyeri, vizitke, oglasne ploče, info ploče...</t>
  </si>
  <si>
    <t>Mjesečno najam - smanjenje stavke zbog previsoke cijene trenutnog najma (u postupku promjene ureda)</t>
  </si>
  <si>
    <t>Režijski troškovi - procjena za novi ured</t>
  </si>
  <si>
    <t>Iznos uključuje projektne aktivnosti za troškove stručnjaka u projektima</t>
  </si>
  <si>
    <t>Računalne usluge: održavanje računala i održavanje web stranice, kreiranje novog cloud rješenja za digitalnu arhivu, implementacija novog komunikacijskog sustava u okviru LAG-a (mail, Trello i dr.)</t>
  </si>
  <si>
    <t>Troškovi redovnog knjigovodstva mjesečno,  vođenja e-Porezne za LAG i trošak završnog računa</t>
  </si>
  <si>
    <t>Ostale usluge - licence i software-i, FINA; najam printera, javni bilježnik i sl.</t>
  </si>
  <si>
    <t>Uredski materijal, toneri, oprema za ured, informatička oprema</t>
  </si>
  <si>
    <t>Materijalni rashodi za opremu nabaljenu putem projekata</t>
  </si>
  <si>
    <t xml:space="preserve">Reprezentacija za partnerske projekte i osvježenje za sudionike na anmacijsko-edukacijskim radionicama ili gostovanje drugih LAG-ova </t>
  </si>
  <si>
    <t xml:space="preserve">Članarine: u LmH i HMRR za 2025. godinu </t>
  </si>
  <si>
    <t xml:space="preserve">Kotizacije za sudjelovanje djelatnika LAG-a na edukativnim radionicama i seminarima. </t>
  </si>
  <si>
    <t>projekcija kamata na zaduženja kod poslovnih banaka u svrhu realizacije predfinanciranja je na razini 50.000 EUR po kta 2,15% i bankarske usluge</t>
  </si>
  <si>
    <t>Pojašnjenje / SAŽETAK</t>
  </si>
  <si>
    <t xml:space="preserve">Razlika prihoda nad rashodima - za rad LAG-a je neophodno osigurati višak prihoda nad rashodima s ciljem dokazivanja solventnosti spram Erste bank, a za potrebe produženja Cash pool zaduženja za predfinanciranje, te osiguravanje dodatnih sredstava za rad u 2026. godini, odnosno po isteku provedbe M19, a početka provedbe SP ZPP 2023.-2027. kako ne bi došlo do prekida financiranja.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</si>
</sst>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.00_ "/>
    <numFmt numFmtId="177" formatCode="_-* #,##0.00\ [$€-1]_-;\-* #,##0.00\ [$€-1]_-;_-* &quot;-&quot;??\ [$€-1]_-;_-@_-"/>
  </numFmts>
  <fonts count="50">
    <font>
      <sz val="11"/>
      <color theme="1"/>
      <name val="Calibri"/>
      <charset val="238"/>
      <scheme val="minor"/>
    </font>
    <font>
      <b/>
      <sz val="12"/>
      <color rgb="FFFFFFFF"/>
      <name val="Calibri"/>
      <charset val="238"/>
      <scheme val="minor"/>
    </font>
    <font>
      <sz val="12"/>
      <color theme="1"/>
      <name val="Calibri"/>
      <charset val="238"/>
      <scheme val="minor"/>
    </font>
    <font>
      <sz val="12"/>
      <name val="Calibri"/>
      <charset val="238"/>
      <scheme val="minor"/>
    </font>
    <font>
      <b/>
      <sz val="12"/>
      <name val="Calibri"/>
      <charset val="238"/>
      <scheme val="minor"/>
    </font>
    <font>
      <sz val="12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1"/>
      <color rgb="FFFFFFFF"/>
      <name val="Calibri"/>
      <charset val="238"/>
      <scheme val="minor"/>
    </font>
    <font>
      <b/>
      <sz val="11"/>
      <color rgb="FFFFFFFF"/>
      <name val="Calibri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theme="9"/>
      <name val="Calibri"/>
      <charset val="238"/>
      <scheme val="minor"/>
    </font>
    <font>
      <b/>
      <sz val="11"/>
      <name val="Calibri"/>
      <charset val="238"/>
      <scheme val="minor"/>
    </font>
    <font>
      <sz val="11"/>
      <name val="Calibri"/>
      <charset val="134"/>
      <scheme val="minor"/>
    </font>
    <font>
      <sz val="11"/>
      <color theme="9"/>
      <name val="Calibri"/>
      <charset val="238"/>
      <scheme val="minor"/>
    </font>
    <font>
      <sz val="11"/>
      <name val="Calibri"/>
      <charset val="238"/>
      <scheme val="minor"/>
    </font>
    <font>
      <sz val="11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sz val="11"/>
      <name val="Calibri"/>
      <charset val="238"/>
      <scheme val="minor"/>
    </font>
    <font>
      <b/>
      <sz val="11"/>
      <color theme="0"/>
      <name val="Calibri"/>
      <charset val="134"/>
      <scheme val="minor"/>
    </font>
    <font>
      <sz val="11"/>
      <color rgb="FFFFFFFF"/>
      <name val="Calibri"/>
      <charset val="238"/>
      <scheme val="minor"/>
    </font>
    <font>
      <b/>
      <sz val="11"/>
      <color theme="4" tint="-0.249977111117893"/>
      <name val="Calibri"/>
      <charset val="238"/>
      <scheme val="minor"/>
    </font>
    <font>
      <sz val="11"/>
      <color theme="4" tint="-0.249977111117893"/>
      <name val="Calibri"/>
      <charset val="238"/>
      <scheme val="minor"/>
    </font>
    <font>
      <b/>
      <sz val="36"/>
      <color theme="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color theme="1"/>
      <name val="Calibri"/>
      <charset val="238"/>
      <scheme val="minor"/>
    </font>
    <font>
      <i/>
      <sz val="12"/>
      <name val="Calibri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9" borderId="2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26" applyNumberFormat="0" applyAlignment="0" applyProtection="0">
      <alignment vertical="center"/>
    </xf>
    <xf numFmtId="0" fontId="38" fillId="21" borderId="27" applyNumberFormat="0" applyAlignment="0" applyProtection="0">
      <alignment vertical="center"/>
    </xf>
    <xf numFmtId="0" fontId="39" fillId="21" borderId="26" applyNumberFormat="0" applyAlignment="0" applyProtection="0">
      <alignment vertical="center"/>
    </xf>
    <xf numFmtId="0" fontId="40" fillId="22" borderId="28" applyNumberFormat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</cellStyleXfs>
  <cellXfs count="16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6" fillId="0" borderId="0" xfId="0" applyFont="1"/>
    <xf numFmtId="0" fontId="5" fillId="4" borderId="3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0" borderId="8" xfId="0" applyFont="1" applyBorder="1"/>
    <xf numFmtId="0" fontId="5" fillId="4" borderId="8" xfId="0" applyFont="1" applyFill="1" applyBorder="1" applyAlignment="1">
      <alignment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right" vertical="center"/>
    </xf>
    <xf numFmtId="0" fontId="0" fillId="7" borderId="2" xfId="0" applyFill="1" applyBorder="1" applyAlignment="1">
      <alignment vertical="center"/>
    </xf>
    <xf numFmtId="4" fontId="0" fillId="7" borderId="2" xfId="0" applyNumberForma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/>
    </xf>
    <xf numFmtId="0" fontId="9" fillId="8" borderId="3" xfId="0" applyFont="1" applyFill="1" applyBorder="1" applyAlignment="1">
      <alignment vertical="center"/>
    </xf>
    <xf numFmtId="4" fontId="9" fillId="8" borderId="3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vertical="center"/>
    </xf>
    <xf numFmtId="4" fontId="10" fillId="6" borderId="3" xfId="0" applyNumberFormat="1" applyFont="1" applyFill="1" applyBorder="1"/>
    <xf numFmtId="0" fontId="11" fillId="0" borderId="0" xfId="0" applyFont="1"/>
    <xf numFmtId="0" fontId="12" fillId="9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right" vertical="center"/>
    </xf>
    <xf numFmtId="0" fontId="14" fillId="10" borderId="3" xfId="0" applyFont="1" applyFill="1" applyBorder="1" applyAlignment="1">
      <alignment vertical="center"/>
    </xf>
    <xf numFmtId="4" fontId="13" fillId="11" borderId="3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4" fontId="0" fillId="3" borderId="3" xfId="0" applyNumberFormat="1" applyFill="1" applyBorder="1" applyAlignment="1">
      <alignment horizontal="right" vertical="center"/>
    </xf>
    <xf numFmtId="4" fontId="15" fillId="11" borderId="3" xfId="0" applyNumberFormat="1" applyFont="1" applyFill="1" applyBorder="1" applyAlignment="1">
      <alignment horizontal="right" vertical="center"/>
    </xf>
    <xf numFmtId="0" fontId="14" fillId="10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4" fontId="8" fillId="12" borderId="3" xfId="0" applyNumberFormat="1" applyFont="1" applyFill="1" applyBorder="1" applyAlignment="1">
      <alignment horizontal="right" vertical="center"/>
    </xf>
    <xf numFmtId="4" fontId="8" fillId="12" borderId="5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14" fillId="5" borderId="3" xfId="0" applyFont="1" applyFill="1" applyBorder="1" applyAlignment="1">
      <alignment vertical="center"/>
    </xf>
    <xf numFmtId="4" fontId="12" fillId="11" borderId="3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/>
    <xf numFmtId="4" fontId="12" fillId="11" borderId="1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4" fontId="18" fillId="11" borderId="3" xfId="0" applyNumberFormat="1" applyFont="1" applyFill="1" applyBorder="1" applyAlignment="1">
      <alignment horizontal="right" vertical="center"/>
    </xf>
    <xf numFmtId="4" fontId="18" fillId="0" borderId="1" xfId="0" applyNumberFormat="1" applyFont="1" applyBorder="1"/>
    <xf numFmtId="4" fontId="18" fillId="0" borderId="1" xfId="0" applyNumberFormat="1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4" fontId="18" fillId="0" borderId="15" xfId="0" applyNumberFormat="1" applyFont="1" applyBorder="1" applyAlignment="1">
      <alignment horizontal="right" vertical="center"/>
    </xf>
    <xf numFmtId="4" fontId="18" fillId="11" borderId="16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176" fontId="9" fillId="0" borderId="15" xfId="0" applyNumberFormat="1" applyFont="1" applyBorder="1" applyAlignment="1">
      <alignment horizontal="right" vertical="center"/>
    </xf>
    <xf numFmtId="0" fontId="12" fillId="13" borderId="6" xfId="0" applyFont="1" applyFill="1" applyBorder="1" applyAlignment="1">
      <alignment horizontal="right" vertical="center"/>
    </xf>
    <xf numFmtId="0" fontId="12" fillId="13" borderId="3" xfId="0" applyFont="1" applyFill="1" applyBorder="1" applyAlignment="1">
      <alignment vertical="center"/>
    </xf>
    <xf numFmtId="4" fontId="12" fillId="13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4" fontId="9" fillId="11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13" fillId="14" borderId="6" xfId="0" applyFont="1" applyFill="1" applyBorder="1" applyAlignment="1">
      <alignment horizontal="right" vertical="center"/>
    </xf>
    <xf numFmtId="0" fontId="13" fillId="14" borderId="3" xfId="0" applyFont="1" applyFill="1" applyBorder="1" applyAlignment="1">
      <alignment vertical="center"/>
    </xf>
    <xf numFmtId="4" fontId="13" fillId="15" borderId="3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4" fontId="13" fillId="3" borderId="3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15" borderId="3" xfId="0" applyNumberFormat="1" applyFont="1" applyFill="1" applyBorder="1" applyAlignment="1">
      <alignment horizontal="right" vertical="center"/>
    </xf>
    <xf numFmtId="4" fontId="10" fillId="12" borderId="3" xfId="0" applyNumberFormat="1" applyFont="1" applyFill="1" applyBorder="1" applyAlignment="1">
      <alignment horizontal="right" vertical="center"/>
    </xf>
    <xf numFmtId="0" fontId="8" fillId="9" borderId="6" xfId="0" applyFont="1" applyFill="1" applyBorder="1" applyAlignment="1">
      <alignment horizontal="right" vertical="center"/>
    </xf>
    <xf numFmtId="0" fontId="8" fillId="9" borderId="3" xfId="0" applyFont="1" applyFill="1" applyBorder="1" applyAlignment="1">
      <alignment vertical="center"/>
    </xf>
    <xf numFmtId="4" fontId="10" fillId="9" borderId="3" xfId="0" applyNumberFormat="1" applyFont="1" applyFill="1" applyBorder="1" applyAlignment="1">
      <alignment horizontal="right" vertical="center"/>
    </xf>
    <xf numFmtId="0" fontId="10" fillId="9" borderId="8" xfId="0" applyFont="1" applyFill="1" applyBorder="1" applyAlignment="1">
      <alignment horizontal="center" wrapText="1"/>
    </xf>
    <xf numFmtId="0" fontId="10" fillId="9" borderId="17" xfId="0" applyFont="1" applyFill="1" applyBorder="1" applyAlignment="1">
      <alignment horizontal="center" wrapText="1"/>
    </xf>
    <xf numFmtId="0" fontId="10" fillId="9" borderId="17" xfId="0" applyFont="1" applyFill="1" applyBorder="1" applyAlignment="1">
      <alignment horizontal="center"/>
    </xf>
    <xf numFmtId="176" fontId="10" fillId="12" borderId="15" xfId="0" applyNumberFormat="1" applyFont="1" applyFill="1" applyBorder="1" applyAlignment="1">
      <alignment horizontal="right" vertical="center"/>
    </xf>
    <xf numFmtId="176" fontId="13" fillId="11" borderId="15" xfId="0" applyNumberFormat="1" applyFont="1" applyFill="1" applyBorder="1" applyAlignment="1">
      <alignment horizontal="right" vertical="center"/>
    </xf>
    <xf numFmtId="176" fontId="12" fillId="13" borderId="15" xfId="0" applyNumberFormat="1" applyFont="1" applyFill="1" applyBorder="1" applyAlignment="1">
      <alignment horizontal="right" vertical="center"/>
    </xf>
    <xf numFmtId="176" fontId="18" fillId="0" borderId="15" xfId="0" applyNumberFormat="1" applyFont="1" applyBorder="1" applyAlignment="1">
      <alignment horizontal="right" vertical="center"/>
    </xf>
    <xf numFmtId="176" fontId="12" fillId="15" borderId="15" xfId="0" applyNumberFormat="1" applyFont="1" applyFill="1" applyBorder="1" applyAlignment="1">
      <alignment horizontal="right" vertical="center"/>
    </xf>
    <xf numFmtId="176" fontId="12" fillId="0" borderId="15" xfId="0" applyNumberFormat="1" applyFont="1" applyBorder="1" applyAlignment="1">
      <alignment horizontal="right" vertical="center"/>
    </xf>
    <xf numFmtId="176" fontId="10" fillId="9" borderId="15" xfId="0" applyNumberFormat="1" applyFont="1" applyFill="1" applyBorder="1" applyAlignment="1">
      <alignment horizontal="right" vertical="center"/>
    </xf>
    <xf numFmtId="0" fontId="19" fillId="0" borderId="0" xfId="0" applyFont="1"/>
    <xf numFmtId="0" fontId="0" fillId="3" borderId="0" xfId="0" applyFill="1"/>
    <xf numFmtId="0" fontId="8" fillId="16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16" borderId="18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/>
    </xf>
    <xf numFmtId="0" fontId="8" fillId="16" borderId="8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 wrapText="1"/>
    </xf>
    <xf numFmtId="0" fontId="8" fillId="17" borderId="0" xfId="0" applyFont="1" applyFill="1" applyAlignment="1">
      <alignment vertical="center"/>
    </xf>
    <xf numFmtId="0" fontId="8" fillId="16" borderId="0" xfId="0" applyFont="1" applyFill="1" applyAlignment="1">
      <alignment vertical="center"/>
    </xf>
    <xf numFmtId="0" fontId="8" fillId="16" borderId="4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vertical="center"/>
    </xf>
    <xf numFmtId="4" fontId="13" fillId="8" borderId="3" xfId="0" applyNumberFormat="1" applyFont="1" applyFill="1" applyBorder="1" applyAlignment="1">
      <alignment horizontal="right" vertical="center"/>
    </xf>
    <xf numFmtId="4" fontId="13" fillId="8" borderId="5" xfId="0" applyNumberFormat="1" applyFont="1" applyFill="1" applyBorder="1" applyAlignment="1">
      <alignment horizontal="right" vertical="center"/>
    </xf>
    <xf numFmtId="0" fontId="9" fillId="18" borderId="6" xfId="0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4" fontId="11" fillId="0" borderId="17" xfId="0" applyNumberFormat="1" applyFont="1" applyBorder="1" applyAlignment="1">
      <alignment horizontal="right" vertical="center"/>
    </xf>
    <xf numFmtId="177" fontId="20" fillId="0" borderId="8" xfId="0" applyNumberFormat="1" applyFont="1" applyBorder="1" applyAlignment="1">
      <alignment horizontal="right" vertical="center"/>
    </xf>
    <xf numFmtId="4" fontId="12" fillId="15" borderId="3" xfId="0" applyNumberFormat="1" applyFont="1" applyFill="1" applyBorder="1" applyAlignment="1">
      <alignment horizontal="right" vertical="center"/>
    </xf>
    <xf numFmtId="4" fontId="13" fillId="13" borderId="3" xfId="0" applyNumberFormat="1" applyFont="1" applyFill="1" applyBorder="1" applyAlignment="1">
      <alignment horizontal="right" vertical="center"/>
    </xf>
    <xf numFmtId="4" fontId="13" fillId="15" borderId="15" xfId="0" applyNumberFormat="1" applyFont="1" applyFill="1" applyBorder="1" applyAlignment="1">
      <alignment horizontal="right" vertical="center"/>
    </xf>
    <xf numFmtId="177" fontId="20" fillId="15" borderId="8" xfId="0" applyNumberFormat="1" applyFont="1" applyFill="1" applyBorder="1" applyAlignment="1">
      <alignment horizontal="right" vertical="center"/>
    </xf>
    <xf numFmtId="0" fontId="9" fillId="18" borderId="20" xfId="0" applyFont="1" applyFill="1" applyBorder="1" applyAlignment="1">
      <alignment horizontal="right" vertical="center"/>
    </xf>
    <xf numFmtId="0" fontId="9" fillId="8" borderId="5" xfId="0" applyFont="1" applyFill="1" applyBorder="1" applyAlignment="1">
      <alignment vertical="center"/>
    </xf>
    <xf numFmtId="4" fontId="13" fillId="15" borderId="0" xfId="0" applyNumberFormat="1" applyFont="1" applyFill="1" applyAlignment="1">
      <alignment horizontal="right" vertical="center"/>
    </xf>
    <xf numFmtId="4" fontId="21" fillId="15" borderId="8" xfId="0" applyNumberFormat="1" applyFont="1" applyFill="1" applyBorder="1" applyAlignment="1">
      <alignment horizontal="right" vertical="center"/>
    </xf>
    <xf numFmtId="0" fontId="22" fillId="18" borderId="8" xfId="0" applyFont="1" applyFill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Fill="1" applyBorder="1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13" borderId="6" xfId="0" applyFill="1" applyBorder="1" applyAlignment="1">
      <alignment horizontal="right" vertical="center"/>
    </xf>
    <xf numFmtId="0" fontId="0" fillId="13" borderId="3" xfId="0" applyFill="1" applyBorder="1" applyAlignment="1">
      <alignment vertical="center"/>
    </xf>
    <xf numFmtId="4" fontId="11" fillId="13" borderId="3" xfId="0" applyNumberFormat="1" applyFont="1" applyFill="1" applyBorder="1" applyAlignment="1">
      <alignment horizontal="right" vertical="center"/>
    </xf>
    <xf numFmtId="0" fontId="8" fillId="16" borderId="21" xfId="0" applyFont="1" applyFill="1" applyBorder="1" applyAlignment="1">
      <alignment horizontal="right" vertical="center"/>
    </xf>
    <xf numFmtId="0" fontId="8" fillId="16" borderId="22" xfId="0" applyFont="1" applyFill="1" applyBorder="1" applyAlignment="1">
      <alignment vertical="center"/>
    </xf>
    <xf numFmtId="4" fontId="8" fillId="16" borderId="22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11" fillId="6" borderId="8" xfId="0" applyFont="1" applyFill="1" applyBorder="1" applyAlignment="1">
      <alignment horizontal="center" wrapText="1"/>
    </xf>
    <xf numFmtId="0" fontId="11" fillId="6" borderId="11" xfId="0" applyFont="1" applyFill="1" applyBorder="1" applyAlignment="1">
      <alignment horizontal="center" wrapText="1"/>
    </xf>
    <xf numFmtId="0" fontId="23" fillId="17" borderId="11" xfId="0" applyFont="1" applyFill="1" applyBorder="1" applyAlignment="1">
      <alignment horizontal="center" wrapText="1"/>
    </xf>
    <xf numFmtId="0" fontId="11" fillId="6" borderId="8" xfId="0" applyFont="1" applyFill="1" applyBorder="1" applyAlignment="1">
      <alignment wrapText="1"/>
    </xf>
    <xf numFmtId="0" fontId="11" fillId="6" borderId="14" xfId="0" applyFont="1" applyFill="1" applyBorder="1" applyAlignment="1">
      <alignment horizontal="center" wrapText="1"/>
    </xf>
    <xf numFmtId="0" fontId="23" fillId="17" borderId="14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right" vertical="center"/>
    </xf>
    <xf numFmtId="4" fontId="9" fillId="7" borderId="6" xfId="0" applyNumberFormat="1" applyFont="1" applyFill="1" applyBorder="1" applyAlignment="1">
      <alignment horizontal="right" vertical="center"/>
    </xf>
    <xf numFmtId="4" fontId="19" fillId="17" borderId="3" xfId="0" applyNumberFormat="1" applyFont="1" applyFill="1" applyBorder="1" applyAlignment="1">
      <alignment horizontal="right" vertical="center"/>
    </xf>
    <xf numFmtId="4" fontId="9" fillId="15" borderId="1" xfId="0" applyNumberFormat="1" applyFont="1" applyFill="1" applyBorder="1" applyAlignment="1">
      <alignment horizontal="right" vertical="center"/>
    </xf>
    <xf numFmtId="0" fontId="24" fillId="17" borderId="21" xfId="0" applyFont="1" applyFill="1" applyBorder="1" applyAlignment="1">
      <alignment horizontal="right" vertical="center"/>
    </xf>
    <xf numFmtId="4" fontId="24" fillId="17" borderId="22" xfId="0" applyNumberFormat="1" applyFont="1" applyFill="1" applyBorder="1" applyAlignment="1">
      <alignment horizontal="right" vertical="center"/>
    </xf>
    <xf numFmtId="4" fontId="10" fillId="17" borderId="22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7" fillId="1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622300</xdr:colOff>
      <xdr:row>0</xdr:row>
      <xdr:rowOff>120650</xdr:rowOff>
    </xdr:from>
    <xdr:to>
      <xdr:col>12</xdr:col>
      <xdr:colOff>26035</xdr:colOff>
      <xdr:row>13</xdr:row>
      <xdr:rowOff>119380</xdr:rowOff>
    </xdr:to>
    <xdr:pic>
      <xdr:nvPicPr>
        <xdr:cNvPr id="2" name="Picture 1" descr="LOGO Opatija 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20650"/>
          <a:ext cx="6815455" cy="2376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3:L39"/>
  <sheetViews>
    <sheetView tabSelected="1" workbookViewId="0">
      <selection activeCell="B39" sqref="B39:E39"/>
    </sheetView>
  </sheetViews>
  <sheetFormatPr defaultColWidth="9" defaultRowHeight="14.4"/>
  <sheetData>
    <row r="3" spans="6:12">
      <c r="F3" s="163"/>
      <c r="G3" s="164"/>
      <c r="H3" s="164"/>
      <c r="I3" s="164"/>
      <c r="J3" s="164"/>
      <c r="K3" s="164"/>
      <c r="L3" s="164"/>
    </row>
    <row r="4" spans="6:12">
      <c r="F4" s="164"/>
      <c r="G4" s="164"/>
      <c r="H4" s="164"/>
      <c r="I4" s="164"/>
      <c r="J4" s="164"/>
      <c r="K4" s="164"/>
      <c r="L4" s="164"/>
    </row>
    <row r="5" spans="6:12">
      <c r="F5" s="164"/>
      <c r="G5" s="164"/>
      <c r="H5" s="164"/>
      <c r="I5" s="164"/>
      <c r="J5" s="164"/>
      <c r="K5" s="164"/>
      <c r="L5" s="164"/>
    </row>
    <row r="6" spans="6:12">
      <c r="F6" s="164"/>
      <c r="G6" s="164"/>
      <c r="H6" s="164"/>
      <c r="I6" s="164"/>
      <c r="J6" s="164"/>
      <c r="K6" s="164"/>
      <c r="L6" s="164"/>
    </row>
    <row r="7" spans="6:12">
      <c r="F7" s="164"/>
      <c r="G7" s="164"/>
      <c r="H7" s="164"/>
      <c r="I7" s="164"/>
      <c r="J7" s="164"/>
      <c r="K7" s="164"/>
      <c r="L7" s="164"/>
    </row>
    <row r="8" spans="6:12">
      <c r="F8" s="164"/>
      <c r="G8" s="164"/>
      <c r="H8" s="164"/>
      <c r="I8" s="164"/>
      <c r="J8" s="164"/>
      <c r="K8" s="164"/>
      <c r="L8" s="164"/>
    </row>
    <row r="16" spans="5:9">
      <c r="E16" s="165" t="s">
        <v>0</v>
      </c>
      <c r="F16" s="166"/>
      <c r="G16" s="166"/>
      <c r="H16" s="166"/>
      <c r="I16" s="166"/>
    </row>
    <row r="17" spans="5:9">
      <c r="E17" s="166"/>
      <c r="F17" s="166"/>
      <c r="G17" s="166"/>
      <c r="H17" s="166"/>
      <c r="I17" s="166"/>
    </row>
    <row r="18" spans="5:9">
      <c r="E18" s="166"/>
      <c r="F18" s="166"/>
      <c r="G18" s="166"/>
      <c r="H18" s="166"/>
      <c r="I18" s="166"/>
    </row>
    <row r="19" ht="27" customHeight="1" spans="5:9">
      <c r="E19" s="166"/>
      <c r="F19" s="166"/>
      <c r="G19" s="166"/>
      <c r="H19" s="166"/>
      <c r="I19" s="166"/>
    </row>
    <row r="21" ht="46.5" customHeight="1" spans="2:12">
      <c r="B21" s="167" t="s">
        <v>1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</row>
    <row r="22" ht="15" customHeight="1" spans="2:12"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</row>
    <row r="23" ht="15" customHeight="1" spans="2:12"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</row>
    <row r="24" ht="15" customHeight="1" spans="2:12"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</row>
    <row r="25" ht="15" customHeight="1" spans="2:12"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  <row r="26" ht="15" customHeight="1" spans="2:12"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</row>
    <row r="27" ht="15" customHeight="1" spans="2:12"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</row>
    <row r="28" ht="15" customHeight="1" spans="2:12"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</row>
    <row r="29" ht="15" customHeight="1" spans="2:12"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</row>
    <row r="30" ht="15" customHeight="1" spans="2:12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</row>
    <row r="31" ht="15" customHeight="1" spans="2:12"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</row>
    <row r="32" ht="15" customHeight="1" spans="2:12"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</row>
    <row r="33" ht="15" customHeight="1" spans="2:12"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</row>
    <row r="34" ht="15" customHeight="1" spans="2:12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</row>
    <row r="35" ht="15" customHeight="1" spans="2:12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</row>
    <row r="36" ht="15" customHeight="1" spans="2:12"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</row>
    <row r="37" ht="15" customHeight="1" spans="2:12"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</row>
    <row r="39" spans="2:5">
      <c r="B39" s="168" t="s">
        <v>2</v>
      </c>
      <c r="C39" s="168"/>
      <c r="D39" s="168"/>
      <c r="E39" s="168"/>
    </row>
  </sheetData>
  <mergeCells count="4">
    <mergeCell ref="B39:E39"/>
    <mergeCell ref="F3:L8"/>
    <mergeCell ref="B21:L37"/>
    <mergeCell ref="E16:I19"/>
  </mergeCells>
  <pageMargins left="0.7" right="0.7" top="0.75" bottom="0.75" header="0.3" footer="0.3"/>
  <pageSetup paperSize="9" scale="7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6"/>
  <sheetViews>
    <sheetView workbookViewId="0">
      <selection activeCell="E10" sqref="E10"/>
    </sheetView>
  </sheetViews>
  <sheetFormatPr defaultColWidth="8.81481481481481" defaultRowHeight="14.4" outlineLevelRow="5" outlineLevelCol="3"/>
  <cols>
    <col min="1" max="1" width="15.6296296296296" customWidth="1"/>
    <col min="2" max="2" width="24.0925925925926" customWidth="1"/>
    <col min="3" max="3" width="17.4537037037037" customWidth="1"/>
    <col min="4" max="4" width="17.6666666666667" customWidth="1"/>
  </cols>
  <sheetData>
    <row r="2" spans="1:4">
      <c r="A2" s="150" t="s">
        <v>3</v>
      </c>
      <c r="B2" s="151" t="s">
        <v>4</v>
      </c>
      <c r="C2" s="152" t="s">
        <v>5</v>
      </c>
      <c r="D2" s="152" t="s">
        <v>6</v>
      </c>
    </row>
    <row r="3" spans="1:4">
      <c r="A3" s="153"/>
      <c r="B3" s="154"/>
      <c r="C3" s="155"/>
      <c r="D3" s="155"/>
    </row>
    <row r="4" ht="15.15" spans="1:4">
      <c r="A4" s="156">
        <v>3</v>
      </c>
      <c r="B4" s="157" t="s">
        <v>7</v>
      </c>
      <c r="C4" s="158">
        <f>Prihodi!H21</f>
        <v>184419.82</v>
      </c>
      <c r="D4" s="158">
        <f>Prihodi!I21</f>
        <v>247557.29</v>
      </c>
    </row>
    <row r="5" ht="15.15" spans="1:4">
      <c r="A5" s="29">
        <v>4</v>
      </c>
      <c r="B5" s="159" t="s">
        <v>8</v>
      </c>
      <c r="C5" s="158">
        <f>Rashodi!H45</f>
        <v>182460</v>
      </c>
      <c r="D5" s="158">
        <f>Rashodi!J45</f>
        <v>219160</v>
      </c>
    </row>
    <row r="6" ht="15.15" spans="1:4">
      <c r="A6" s="160">
        <v>5</v>
      </c>
      <c r="B6" s="161" t="s">
        <v>9</v>
      </c>
      <c r="C6" s="162">
        <f>C4-C5</f>
        <v>1959.82000000001</v>
      </c>
      <c r="D6" s="162">
        <f>D4-D5</f>
        <v>28397.29</v>
      </c>
    </row>
  </sheetData>
  <mergeCells count="4"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I18" sqref="I18"/>
    </sheetView>
  </sheetViews>
  <sheetFormatPr defaultColWidth="9" defaultRowHeight="14.4"/>
  <cols>
    <col min="1" max="1" width="7" customWidth="1"/>
    <col min="2" max="2" width="27.6296296296296" customWidth="1"/>
    <col min="3" max="3" width="11.8148148148148" customWidth="1"/>
    <col min="4" max="4" width="15.0925925925926" customWidth="1"/>
    <col min="5" max="5" width="14.8148148148148" customWidth="1"/>
    <col min="6" max="8" width="15.9074074074074" customWidth="1"/>
    <col min="9" max="9" width="13.1111111111111" customWidth="1"/>
    <col min="10" max="10" width="10.5462962962963"/>
  </cols>
  <sheetData>
    <row r="1" spans="1:2">
      <c r="A1" s="104" t="s">
        <v>10</v>
      </c>
      <c r="B1" s="104"/>
    </row>
    <row r="2" spans="1:9">
      <c r="A2" s="105"/>
      <c r="B2" s="106"/>
      <c r="C2" s="107" t="s">
        <v>11</v>
      </c>
      <c r="D2" s="108">
        <v>2025</v>
      </c>
      <c r="E2" s="108"/>
      <c r="F2" s="108"/>
      <c r="G2" s="108" t="s">
        <v>12</v>
      </c>
      <c r="H2" s="109" t="s">
        <v>13</v>
      </c>
      <c r="I2" s="109" t="s">
        <v>14</v>
      </c>
    </row>
    <row r="3" ht="15.75" customHeight="1" spans="1:9">
      <c r="A3" s="106"/>
      <c r="B3" s="106"/>
      <c r="C3" s="110"/>
      <c r="D3" s="111" t="s">
        <v>15</v>
      </c>
      <c r="E3" s="112" t="s">
        <v>16</v>
      </c>
      <c r="F3" s="108" t="s">
        <v>17</v>
      </c>
      <c r="G3" s="108"/>
      <c r="H3" s="109"/>
      <c r="I3" s="109"/>
    </row>
    <row r="4" ht="15.15" spans="1:9">
      <c r="A4" s="113" t="s">
        <v>18</v>
      </c>
      <c r="B4" s="114" t="s">
        <v>19</v>
      </c>
      <c r="C4" s="115">
        <v>1</v>
      </c>
      <c r="D4" s="116">
        <v>2</v>
      </c>
      <c r="E4" s="110">
        <v>3</v>
      </c>
      <c r="F4" s="117" t="s">
        <v>20</v>
      </c>
      <c r="G4" s="116" t="s">
        <v>21</v>
      </c>
      <c r="H4" s="116">
        <v>6</v>
      </c>
      <c r="I4" s="116">
        <v>7</v>
      </c>
    </row>
    <row r="5" ht="15.15" spans="1:9">
      <c r="A5" s="118">
        <v>31</v>
      </c>
      <c r="B5" s="119" t="s">
        <v>22</v>
      </c>
      <c r="C5" s="120">
        <v>0</v>
      </c>
      <c r="D5" s="120">
        <v>0</v>
      </c>
      <c r="E5" s="120">
        <v>0</v>
      </c>
      <c r="F5" s="120">
        <v>0</v>
      </c>
      <c r="G5" s="120">
        <v>0</v>
      </c>
      <c r="H5" s="121">
        <v>0</v>
      </c>
      <c r="I5" s="121">
        <v>0</v>
      </c>
    </row>
    <row r="6" ht="15.15" spans="1:9">
      <c r="A6" s="122">
        <v>321</v>
      </c>
      <c r="B6" s="123" t="s">
        <v>23</v>
      </c>
      <c r="C6" s="49">
        <v>32400</v>
      </c>
      <c r="D6" s="76">
        <v>32050</v>
      </c>
      <c r="E6" s="49">
        <v>330</v>
      </c>
      <c r="F6" s="49">
        <f>E6+D6</f>
        <v>32380</v>
      </c>
      <c r="G6" s="124">
        <f>F6*100/C6</f>
        <v>99.9382716049383</v>
      </c>
      <c r="H6" s="125">
        <v>32400</v>
      </c>
      <c r="I6" s="125">
        <v>32400</v>
      </c>
    </row>
    <row r="7" ht="15.15" spans="1:9">
      <c r="A7" s="122">
        <v>32</v>
      </c>
      <c r="B7" s="30" t="s">
        <v>23</v>
      </c>
      <c r="C7" s="83">
        <f t="shared" ref="C7:H7" si="0">C6</f>
        <v>32400</v>
      </c>
      <c r="D7" s="126">
        <f t="shared" si="0"/>
        <v>32050</v>
      </c>
      <c r="E7" s="126">
        <f t="shared" si="0"/>
        <v>330</v>
      </c>
      <c r="F7" s="127">
        <f t="shared" si="0"/>
        <v>32380</v>
      </c>
      <c r="G7" s="128">
        <f t="shared" si="0"/>
        <v>99.9382716049383</v>
      </c>
      <c r="H7" s="129">
        <f t="shared" si="0"/>
        <v>32400</v>
      </c>
      <c r="I7" s="129">
        <f>I6</f>
        <v>32400</v>
      </c>
    </row>
    <row r="8" spans="1:9">
      <c r="A8" s="130">
        <v>34</v>
      </c>
      <c r="B8" s="131" t="s">
        <v>24</v>
      </c>
      <c r="C8" s="121" t="s">
        <v>25</v>
      </c>
      <c r="D8" s="121">
        <v>0</v>
      </c>
      <c r="E8" s="121">
        <v>0</v>
      </c>
      <c r="F8" s="121">
        <v>0</v>
      </c>
      <c r="G8" s="132" t="s">
        <v>25</v>
      </c>
      <c r="H8" s="133" t="s">
        <v>25</v>
      </c>
      <c r="I8" s="133" t="s">
        <v>25</v>
      </c>
    </row>
    <row r="9" ht="28.8" spans="1:9">
      <c r="A9" s="134">
        <v>35222</v>
      </c>
      <c r="B9" s="135" t="s">
        <v>26</v>
      </c>
      <c r="C9" s="136">
        <v>72905.43</v>
      </c>
      <c r="D9" s="137">
        <v>46437.15</v>
      </c>
      <c r="E9" s="137">
        <v>18000</v>
      </c>
      <c r="F9" s="136">
        <f>D9+E9</f>
        <v>64437.15</v>
      </c>
      <c r="G9" s="124">
        <f>(F9*100)/C9</f>
        <v>88.3845688860213</v>
      </c>
      <c r="H9" s="125">
        <v>81471.82</v>
      </c>
      <c r="I9" s="125">
        <v>81107.29</v>
      </c>
    </row>
    <row r="10" ht="28.8" spans="1:9">
      <c r="A10" s="134">
        <v>35223</v>
      </c>
      <c r="B10" s="135" t="s">
        <v>27</v>
      </c>
      <c r="C10" s="136">
        <v>18693.64</v>
      </c>
      <c r="D10" s="136">
        <v>17312.34</v>
      </c>
      <c r="E10" s="136">
        <v>0</v>
      </c>
      <c r="F10" s="136">
        <f>D10</f>
        <v>17312.34</v>
      </c>
      <c r="G10" s="124">
        <f>F10*100/C10</f>
        <v>92.6108558846752</v>
      </c>
      <c r="H10" s="125">
        <v>0</v>
      </c>
      <c r="I10" s="125">
        <v>0</v>
      </c>
    </row>
    <row r="11" ht="28.8" spans="1:9">
      <c r="A11" s="134">
        <v>35224</v>
      </c>
      <c r="B11" s="135" t="s">
        <v>28</v>
      </c>
      <c r="C11" s="136">
        <v>13057.94</v>
      </c>
      <c r="D11" s="138">
        <v>0</v>
      </c>
      <c r="E11" s="136">
        <v>13016.15</v>
      </c>
      <c r="F11" s="136">
        <f>E11</f>
        <v>13016.15</v>
      </c>
      <c r="G11" s="124">
        <f>F11*100/C11</f>
        <v>99.6799648336568</v>
      </c>
      <c r="H11" s="125">
        <v>0</v>
      </c>
      <c r="I11" s="125">
        <v>0</v>
      </c>
    </row>
    <row r="12" ht="28.8" spans="1:9">
      <c r="A12" s="134">
        <v>35225</v>
      </c>
      <c r="B12" s="135" t="s">
        <v>29</v>
      </c>
      <c r="C12" s="136">
        <v>5000</v>
      </c>
      <c r="D12" s="136">
        <v>4795.99</v>
      </c>
      <c r="E12" s="136">
        <v>0</v>
      </c>
      <c r="F12" s="136">
        <f>E12+D12</f>
        <v>4795.99</v>
      </c>
      <c r="G12" s="124">
        <f>F12*100/C12</f>
        <v>95.9198</v>
      </c>
      <c r="H12" s="125">
        <v>0</v>
      </c>
      <c r="I12" s="125">
        <v>0</v>
      </c>
    </row>
    <row r="13" ht="28.8" spans="1:9">
      <c r="A13" s="134">
        <v>35226</v>
      </c>
      <c r="B13" s="135" t="s">
        <v>30</v>
      </c>
      <c r="C13" s="136">
        <v>26400</v>
      </c>
      <c r="D13" s="136">
        <v>20851.79</v>
      </c>
      <c r="E13" s="136">
        <v>0</v>
      </c>
      <c r="F13" s="136">
        <f>E13+D13</f>
        <v>20851.79</v>
      </c>
      <c r="G13" s="124">
        <f>F13*100/C13</f>
        <v>78.984053030303</v>
      </c>
      <c r="H13" s="125">
        <v>50548</v>
      </c>
      <c r="I13" s="125">
        <v>0</v>
      </c>
    </row>
    <row r="14" spans="1:9">
      <c r="A14" s="134">
        <v>35227</v>
      </c>
      <c r="B14" s="139" t="s">
        <v>31</v>
      </c>
      <c r="C14" s="136">
        <v>15000</v>
      </c>
      <c r="D14" s="136">
        <v>15000</v>
      </c>
      <c r="E14" s="136">
        <v>0</v>
      </c>
      <c r="F14" s="136">
        <f>D14+E14</f>
        <v>15000</v>
      </c>
      <c r="G14" s="124">
        <f>F14*100/C14</f>
        <v>100</v>
      </c>
      <c r="H14" s="125">
        <v>20000</v>
      </c>
      <c r="I14" s="125">
        <v>25000</v>
      </c>
    </row>
    <row r="15" spans="1:9">
      <c r="A15" s="134">
        <v>35228</v>
      </c>
      <c r="B15" s="140" t="s">
        <v>32</v>
      </c>
      <c r="C15" s="125">
        <v>0</v>
      </c>
      <c r="D15" s="125">
        <v>0</v>
      </c>
      <c r="E15" s="125">
        <v>0</v>
      </c>
      <c r="F15" s="125">
        <v>0</v>
      </c>
      <c r="G15" s="124">
        <v>0</v>
      </c>
      <c r="H15" s="125">
        <v>10000</v>
      </c>
      <c r="I15" s="125">
        <v>10000</v>
      </c>
    </row>
    <row r="16" spans="1:9">
      <c r="A16" s="134">
        <v>35229</v>
      </c>
      <c r="B16" s="141" t="s">
        <v>33</v>
      </c>
      <c r="C16" s="125">
        <v>0</v>
      </c>
      <c r="D16" s="125">
        <v>0</v>
      </c>
      <c r="E16" s="125">
        <v>0</v>
      </c>
      <c r="F16" s="125">
        <v>0</v>
      </c>
      <c r="G16" s="124">
        <v>0</v>
      </c>
      <c r="H16" s="125">
        <v>0</v>
      </c>
      <c r="I16" s="125">
        <v>25000</v>
      </c>
    </row>
    <row r="17" ht="28.8" spans="1:9">
      <c r="A17" s="134">
        <v>35230</v>
      </c>
      <c r="B17" s="141" t="s">
        <v>34</v>
      </c>
      <c r="C17" s="125">
        <v>0</v>
      </c>
      <c r="D17" s="125">
        <v>0</v>
      </c>
      <c r="E17" s="125">
        <v>0</v>
      </c>
      <c r="F17" s="125">
        <v>0</v>
      </c>
      <c r="G17" s="124">
        <v>0</v>
      </c>
      <c r="H17" s="125">
        <v>0</v>
      </c>
      <c r="I17" s="125">
        <v>30000</v>
      </c>
    </row>
    <row r="18" ht="28.8" spans="1:9">
      <c r="A18" s="134">
        <v>35231</v>
      </c>
      <c r="B18" s="141" t="s">
        <v>35</v>
      </c>
      <c r="C18" s="125">
        <v>0</v>
      </c>
      <c r="D18" s="125">
        <v>0</v>
      </c>
      <c r="E18" s="125">
        <v>0</v>
      </c>
      <c r="F18" s="125">
        <v>0</v>
      </c>
      <c r="G18" s="124">
        <v>0</v>
      </c>
      <c r="H18" s="125">
        <v>0</v>
      </c>
      <c r="I18" s="125">
        <v>12000</v>
      </c>
    </row>
    <row r="19" ht="15.15" spans="1:9">
      <c r="A19" s="142">
        <v>35</v>
      </c>
      <c r="B19" s="143" t="s">
        <v>36</v>
      </c>
      <c r="C19" s="144">
        <f>C14+C13+C12+C11+C10+C9</f>
        <v>151057.01</v>
      </c>
      <c r="D19" s="144">
        <f>SUM(D9:D16)</f>
        <v>104397.27</v>
      </c>
      <c r="E19" s="144">
        <f>SUM(E9:E16)</f>
        <v>31016.15</v>
      </c>
      <c r="F19" s="144">
        <f>SUM(F9:F16)</f>
        <v>135413.42</v>
      </c>
      <c r="G19" s="144">
        <f>F19*100/C19</f>
        <v>89.6439165583908</v>
      </c>
      <c r="H19" s="144">
        <f>H9+H13+H14</f>
        <v>152019.82</v>
      </c>
      <c r="I19" s="144">
        <f>SUM(I7:I18)</f>
        <v>215507.29</v>
      </c>
    </row>
    <row r="20" ht="15.15"/>
    <row r="21" spans="1:9">
      <c r="A21" s="145">
        <v>3</v>
      </c>
      <c r="B21" s="146" t="s">
        <v>37</v>
      </c>
      <c r="C21" s="147">
        <f>C19+C7</f>
        <v>183457.01</v>
      </c>
      <c r="D21" s="147">
        <f>D7+D19</f>
        <v>136447.27</v>
      </c>
      <c r="E21" s="147">
        <f>E7+E19</f>
        <v>31346.15</v>
      </c>
      <c r="F21" s="147">
        <f>F7+F19</f>
        <v>167793.42</v>
      </c>
      <c r="G21" s="147">
        <f>(F21*100)/C21</f>
        <v>91.4619833823739</v>
      </c>
      <c r="H21" s="147">
        <f>C7+H19</f>
        <v>184419.82</v>
      </c>
      <c r="I21" s="147">
        <f>D7+I19</f>
        <v>247557.29</v>
      </c>
    </row>
    <row r="22" s="103" customFormat="1" spans="1:2">
      <c r="A22" s="148"/>
      <c r="B22" s="149"/>
    </row>
    <row r="23" s="103" customFormat="1" spans="1:2">
      <c r="A23" s="148"/>
      <c r="B23" s="149"/>
    </row>
    <row r="24" s="103" customFormat="1" spans="1:2">
      <c r="A24" s="148"/>
      <c r="B24" s="149"/>
    </row>
    <row r="25" s="103" customFormat="1" spans="1:2">
      <c r="A25" s="148"/>
      <c r="B25" s="149"/>
    </row>
    <row r="26" s="103" customFormat="1" spans="1:2">
      <c r="A26" s="148"/>
      <c r="B26" s="149"/>
    </row>
    <row r="27" s="103" customFormat="1" spans="1:2">
      <c r="A27" s="148"/>
      <c r="B27" s="149"/>
    </row>
    <row r="28" s="103" customFormat="1" spans="1:2">
      <c r="A28" s="148"/>
      <c r="B28" s="149"/>
    </row>
    <row r="29" s="103" customFormat="1" spans="1:2">
      <c r="A29" s="148"/>
      <c r="B29" s="149"/>
    </row>
    <row r="30" s="103" customFormat="1" spans="1:2">
      <c r="A30" s="148"/>
      <c r="B30" s="149"/>
    </row>
    <row r="31" s="103" customFormat="1" spans="1:2">
      <c r="A31" s="148"/>
      <c r="B31" s="149"/>
    </row>
    <row r="32" s="103" customFormat="1" spans="1:2">
      <c r="A32" s="148"/>
      <c r="B32" s="149"/>
    </row>
    <row r="33" s="103" customFormat="1" spans="1:2">
      <c r="A33" s="148"/>
      <c r="B33" s="149"/>
    </row>
  </sheetData>
  <mergeCells count="6">
    <mergeCell ref="A1:B1"/>
    <mergeCell ref="D2:F2"/>
    <mergeCell ref="C2:C3"/>
    <mergeCell ref="G2:G3"/>
    <mergeCell ref="H2:H3"/>
    <mergeCell ref="I2:I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15" zoomScaleNormal="115" topLeftCell="A24" workbookViewId="0">
      <selection activeCell="M36" sqref="M36"/>
    </sheetView>
  </sheetViews>
  <sheetFormatPr defaultColWidth="9" defaultRowHeight="14.4"/>
  <cols>
    <col min="1" max="1" width="6.62962962962963" customWidth="1"/>
    <col min="2" max="2" width="48.4537037037037" customWidth="1"/>
    <col min="3" max="3" width="11.4537037037037" customWidth="1"/>
    <col min="4" max="5" width="10.0925925925926" customWidth="1"/>
    <col min="6" max="6" width="10.8148148148148"/>
    <col min="7" max="7" width="10.0925925925926" customWidth="1"/>
    <col min="8" max="8" width="12.1759259259259" customWidth="1"/>
    <col min="9" max="9" width="10.0925925925926" customWidth="1"/>
    <col min="10" max="10" width="12.1759259259259" customWidth="1"/>
  </cols>
  <sheetData>
    <row r="1" spans="1:2">
      <c r="A1" s="36" t="s">
        <v>38</v>
      </c>
      <c r="B1" s="36"/>
    </row>
    <row r="2" ht="15.75" customHeight="1" spans="1:10">
      <c r="A2" s="37"/>
      <c r="B2" s="38"/>
      <c r="C2" s="39" t="s">
        <v>39</v>
      </c>
      <c r="D2" s="39">
        <v>2025</v>
      </c>
      <c r="E2" s="39"/>
      <c r="F2" s="39"/>
      <c r="G2" s="40" t="s">
        <v>12</v>
      </c>
      <c r="H2" s="41" t="s">
        <v>40</v>
      </c>
      <c r="I2" s="92" t="s">
        <v>41</v>
      </c>
      <c r="J2" s="41" t="s">
        <v>42</v>
      </c>
    </row>
    <row r="3" ht="28.8" spans="1:10">
      <c r="A3" s="42"/>
      <c r="B3" s="43"/>
      <c r="C3" s="39"/>
      <c r="D3" s="39" t="s">
        <v>15</v>
      </c>
      <c r="E3" s="40" t="s">
        <v>43</v>
      </c>
      <c r="F3" s="39" t="s">
        <v>17</v>
      </c>
      <c r="G3" s="40"/>
      <c r="H3" s="44"/>
      <c r="I3" s="93"/>
      <c r="J3" s="44"/>
    </row>
    <row r="4" spans="1:10">
      <c r="A4" s="45" t="s">
        <v>18</v>
      </c>
      <c r="B4" s="45" t="s">
        <v>19</v>
      </c>
      <c r="C4" s="39">
        <v>1</v>
      </c>
      <c r="D4" s="39">
        <v>2</v>
      </c>
      <c r="E4" s="39">
        <v>3</v>
      </c>
      <c r="F4" s="39" t="s">
        <v>44</v>
      </c>
      <c r="G4" s="39" t="s">
        <v>21</v>
      </c>
      <c r="H4" s="39">
        <v>6</v>
      </c>
      <c r="I4" s="94" t="s">
        <v>45</v>
      </c>
      <c r="J4" s="39">
        <v>8</v>
      </c>
    </row>
    <row r="5" ht="15.15" spans="1:10">
      <c r="A5" s="46">
        <v>411</v>
      </c>
      <c r="B5" s="47" t="s">
        <v>46</v>
      </c>
      <c r="C5" s="48">
        <v>74000</v>
      </c>
      <c r="D5" s="49">
        <v>62793.23</v>
      </c>
      <c r="E5" s="49">
        <v>6609.89</v>
      </c>
      <c r="F5" s="49">
        <f>D5+E5</f>
        <v>69403.12</v>
      </c>
      <c r="G5" s="50">
        <f t="shared" ref="G5:G10" si="0">F5*100/C5</f>
        <v>93.788</v>
      </c>
      <c r="H5" s="51">
        <v>91000</v>
      </c>
      <c r="I5" s="72">
        <f t="shared" ref="I5:I10" si="1">(H5/C5)*100</f>
        <v>122.972972972973</v>
      </c>
      <c r="J5" s="51">
        <v>94000</v>
      </c>
    </row>
    <row r="6" ht="29.55" spans="1:10">
      <c r="A6" s="46">
        <v>412</v>
      </c>
      <c r="B6" s="52" t="s">
        <v>47</v>
      </c>
      <c r="C6" s="48">
        <v>11000</v>
      </c>
      <c r="D6" s="49">
        <v>10734.52</v>
      </c>
      <c r="E6" s="49">
        <v>4680.8</v>
      </c>
      <c r="F6" s="49">
        <f>D6+E6</f>
        <v>15415.32</v>
      </c>
      <c r="G6" s="50">
        <f t="shared" si="0"/>
        <v>140.139272727273</v>
      </c>
      <c r="H6" s="48">
        <v>12500</v>
      </c>
      <c r="I6" s="72">
        <f t="shared" si="1"/>
        <v>113.636363636364</v>
      </c>
      <c r="J6" s="48">
        <v>13500</v>
      </c>
    </row>
    <row r="7" ht="15.15" spans="1:10">
      <c r="A7" s="46">
        <v>413</v>
      </c>
      <c r="B7" s="47" t="s">
        <v>48</v>
      </c>
      <c r="C7" s="48">
        <v>12000</v>
      </c>
      <c r="D7" s="49">
        <v>8663.77</v>
      </c>
      <c r="E7" s="49">
        <v>932.27</v>
      </c>
      <c r="F7" s="49">
        <f>D7+E7</f>
        <v>9596.04</v>
      </c>
      <c r="G7" s="50">
        <f t="shared" si="0"/>
        <v>79.967</v>
      </c>
      <c r="H7" s="48">
        <v>15000</v>
      </c>
      <c r="I7" s="72">
        <f t="shared" si="1"/>
        <v>125</v>
      </c>
      <c r="J7" s="48">
        <v>15600</v>
      </c>
    </row>
    <row r="8" ht="15.15" spans="1:10">
      <c r="A8" s="53">
        <v>41</v>
      </c>
      <c r="B8" s="54" t="s">
        <v>49</v>
      </c>
      <c r="C8" s="55">
        <f>SUM(C5:C7)</f>
        <v>97000</v>
      </c>
      <c r="D8" s="56">
        <f>SUM(D5:D7)</f>
        <v>82191.52</v>
      </c>
      <c r="E8" s="57">
        <f t="shared" ref="E8:J8" si="2">SUM(E5:E7)</f>
        <v>12222.96</v>
      </c>
      <c r="F8" s="57">
        <f t="shared" si="2"/>
        <v>94414.48</v>
      </c>
      <c r="G8" s="57">
        <f t="shared" si="0"/>
        <v>97.3345154639175</v>
      </c>
      <c r="H8" s="55">
        <f t="shared" si="2"/>
        <v>118500</v>
      </c>
      <c r="I8" s="95">
        <f t="shared" si="1"/>
        <v>122.164948453608</v>
      </c>
      <c r="J8" s="55">
        <f t="shared" si="2"/>
        <v>123100</v>
      </c>
    </row>
    <row r="9" s="35" customFormat="1" ht="15.15" spans="1:10">
      <c r="A9" s="58">
        <v>4211</v>
      </c>
      <c r="B9" s="59" t="s">
        <v>50</v>
      </c>
      <c r="C9" s="60">
        <f>C10+C13+C16</f>
        <v>19000</v>
      </c>
      <c r="D9" s="61">
        <f>SUM(D10:D16)</f>
        <v>12546</v>
      </c>
      <c r="E9" s="62">
        <f>SUM(E10:E16)</f>
        <v>747.7</v>
      </c>
      <c r="F9" s="60">
        <f>SUM(F10:F16)</f>
        <v>13293.7</v>
      </c>
      <c r="G9" s="60">
        <f t="shared" si="0"/>
        <v>69.9668421052632</v>
      </c>
      <c r="H9" s="60">
        <f>SUM(H10:H16)</f>
        <v>19400</v>
      </c>
      <c r="I9" s="96">
        <f t="shared" si="1"/>
        <v>102.105263157895</v>
      </c>
      <c r="J9" s="60">
        <f>SUM(J10:J16)</f>
        <v>43300</v>
      </c>
    </row>
    <row r="10" ht="15.15" spans="1:10">
      <c r="A10" s="63">
        <v>42111</v>
      </c>
      <c r="B10" s="64" t="s">
        <v>51</v>
      </c>
      <c r="C10" s="65">
        <v>12500</v>
      </c>
      <c r="D10" s="66">
        <v>9625.93</v>
      </c>
      <c r="E10" s="67">
        <v>500</v>
      </c>
      <c r="F10" s="68">
        <f>E10+D10</f>
        <v>10125.93</v>
      </c>
      <c r="G10" s="69">
        <f>F10*100/C10</f>
        <v>81.00744</v>
      </c>
      <c r="H10" s="70">
        <v>3000</v>
      </c>
      <c r="I10" s="72">
        <f t="shared" si="1"/>
        <v>24</v>
      </c>
      <c r="J10" s="65">
        <v>6000</v>
      </c>
    </row>
    <row r="11" ht="15.15" spans="1:10">
      <c r="A11" s="63">
        <v>42112</v>
      </c>
      <c r="B11" s="71" t="s">
        <v>52</v>
      </c>
      <c r="C11" s="65">
        <v>0</v>
      </c>
      <c r="D11" s="66">
        <v>0</v>
      </c>
      <c r="E11" s="67">
        <v>0</v>
      </c>
      <c r="F11" s="66">
        <f>D11</f>
        <v>0</v>
      </c>
      <c r="G11" s="72" t="s">
        <v>25</v>
      </c>
      <c r="H11" s="70">
        <v>5000</v>
      </c>
      <c r="I11" s="72" t="s">
        <v>25</v>
      </c>
      <c r="J11" s="65">
        <v>15000</v>
      </c>
    </row>
    <row r="12" ht="15.15" spans="1:10">
      <c r="A12" s="63">
        <v>42113</v>
      </c>
      <c r="B12" s="64" t="s">
        <v>53</v>
      </c>
      <c r="C12" s="65">
        <v>0</v>
      </c>
      <c r="D12" s="67">
        <v>0</v>
      </c>
      <c r="E12" s="67">
        <v>0</v>
      </c>
      <c r="F12" s="67">
        <v>0</v>
      </c>
      <c r="G12" s="72" t="s">
        <v>25</v>
      </c>
      <c r="H12" s="70">
        <v>3500</v>
      </c>
      <c r="I12" s="72" t="s">
        <v>25</v>
      </c>
      <c r="J12" s="65">
        <v>7500</v>
      </c>
    </row>
    <row r="13" ht="15.15" spans="1:10">
      <c r="A13" s="63">
        <v>42114</v>
      </c>
      <c r="B13" s="64" t="s">
        <v>54</v>
      </c>
      <c r="C13" s="65">
        <v>4500</v>
      </c>
      <c r="D13" s="67">
        <v>1516</v>
      </c>
      <c r="E13" s="67">
        <v>120</v>
      </c>
      <c r="F13" s="68">
        <f>E13+D13</f>
        <v>1636</v>
      </c>
      <c r="G13" s="72">
        <f>F13*100/C13</f>
        <v>36.3555555555556</v>
      </c>
      <c r="H13" s="70">
        <v>600</v>
      </c>
      <c r="I13" s="72">
        <f>(H13/C13)*100</f>
        <v>13.3333333333333</v>
      </c>
      <c r="J13" s="65">
        <v>1500</v>
      </c>
    </row>
    <row r="14" ht="15.15" spans="1:10">
      <c r="A14" s="63">
        <v>42115</v>
      </c>
      <c r="B14" s="64" t="s">
        <v>55</v>
      </c>
      <c r="C14" s="65">
        <v>0</v>
      </c>
      <c r="D14" s="67">
        <v>0</v>
      </c>
      <c r="E14" s="67">
        <v>0</v>
      </c>
      <c r="F14" s="68">
        <f>D14</f>
        <v>0</v>
      </c>
      <c r="G14" s="72" t="s">
        <v>25</v>
      </c>
      <c r="H14" s="70">
        <v>2000</v>
      </c>
      <c r="I14" s="72" t="s">
        <v>25</v>
      </c>
      <c r="J14" s="65">
        <v>5500</v>
      </c>
    </row>
    <row r="15" ht="15.15" spans="1:10">
      <c r="A15" s="63">
        <v>42116</v>
      </c>
      <c r="B15" s="64" t="s">
        <v>56</v>
      </c>
      <c r="C15" s="65">
        <v>0</v>
      </c>
      <c r="D15" s="67">
        <v>0</v>
      </c>
      <c r="E15" s="67">
        <v>0</v>
      </c>
      <c r="F15" s="68">
        <v>0</v>
      </c>
      <c r="G15" s="72" t="s">
        <v>25</v>
      </c>
      <c r="H15" s="70">
        <v>3500</v>
      </c>
      <c r="I15" s="72" t="s">
        <v>25</v>
      </c>
      <c r="J15" s="65">
        <v>6000</v>
      </c>
    </row>
    <row r="16" ht="15.15" spans="1:10">
      <c r="A16" s="63">
        <v>42117</v>
      </c>
      <c r="B16" s="64" t="s">
        <v>57</v>
      </c>
      <c r="C16" s="65">
        <v>2000</v>
      </c>
      <c r="D16" s="67">
        <v>1404.07</v>
      </c>
      <c r="E16" s="67">
        <v>127.7</v>
      </c>
      <c r="F16" s="68">
        <f>E16+D16</f>
        <v>1531.77</v>
      </c>
      <c r="G16" s="72">
        <f>F16*100/C16</f>
        <v>76.5885</v>
      </c>
      <c r="H16" s="70">
        <v>1800</v>
      </c>
      <c r="I16" s="72">
        <f>(H16/C16)*100</f>
        <v>90</v>
      </c>
      <c r="J16" s="65">
        <v>1800</v>
      </c>
    </row>
    <row r="17" ht="15.15" spans="1:11">
      <c r="A17" s="73">
        <v>421</v>
      </c>
      <c r="B17" s="74" t="s">
        <v>58</v>
      </c>
      <c r="C17" s="75">
        <v>19000</v>
      </c>
      <c r="D17" s="75">
        <f>D9</f>
        <v>12546</v>
      </c>
      <c r="E17" s="75">
        <f>E9</f>
        <v>747.7</v>
      </c>
      <c r="F17" s="75">
        <f>F9</f>
        <v>13293.7</v>
      </c>
      <c r="G17" s="75">
        <f>G9</f>
        <v>69.9668421052632</v>
      </c>
      <c r="H17" s="75">
        <f>H9</f>
        <v>19400</v>
      </c>
      <c r="I17" s="97">
        <v>113.77245508982</v>
      </c>
      <c r="J17" s="75">
        <f>J9</f>
        <v>43300</v>
      </c>
      <c r="K17" t="s">
        <v>59</v>
      </c>
    </row>
    <row r="18" ht="15.15" spans="1:10">
      <c r="A18" s="73">
        <v>424</v>
      </c>
      <c r="B18" s="74" t="s">
        <v>60</v>
      </c>
      <c r="C18" s="75">
        <v>3000</v>
      </c>
      <c r="D18" s="75">
        <v>0</v>
      </c>
      <c r="E18" s="75">
        <v>0</v>
      </c>
      <c r="F18" s="75">
        <v>0</v>
      </c>
      <c r="G18" s="75">
        <f>F18/C18*100</f>
        <v>0</v>
      </c>
      <c r="H18" s="75">
        <v>2000</v>
      </c>
      <c r="I18" s="97">
        <f>(H18/C18)*100</f>
        <v>66.6666666666667</v>
      </c>
      <c r="J18" s="75">
        <v>2000</v>
      </c>
    </row>
    <row r="19" ht="15.15" spans="1:10">
      <c r="A19" s="58">
        <v>4251</v>
      </c>
      <c r="B19" s="59" t="s">
        <v>61</v>
      </c>
      <c r="C19" s="48">
        <v>1200</v>
      </c>
      <c r="D19" s="76">
        <v>1808</v>
      </c>
      <c r="E19" s="76">
        <v>140</v>
      </c>
      <c r="F19" s="76">
        <f>E19+D19</f>
        <v>1948</v>
      </c>
      <c r="G19" s="76">
        <f>F19/C19*100</f>
        <v>162.333333333333</v>
      </c>
      <c r="H19" s="48">
        <v>2000</v>
      </c>
      <c r="I19" s="98">
        <f>(H19/C19)*100</f>
        <v>166.666666666667</v>
      </c>
      <c r="J19" s="48">
        <v>2000</v>
      </c>
    </row>
    <row r="20" ht="15.15" spans="1:10">
      <c r="A20" s="58">
        <v>4253</v>
      </c>
      <c r="B20" s="59" t="s">
        <v>62</v>
      </c>
      <c r="C20" s="60">
        <v>2000</v>
      </c>
      <c r="D20" s="68">
        <v>1710</v>
      </c>
      <c r="E20" s="68">
        <v>125</v>
      </c>
      <c r="F20" s="76">
        <f>E20+D20</f>
        <v>1835</v>
      </c>
      <c r="G20" s="77">
        <f>F20*100/C20</f>
        <v>91.75</v>
      </c>
      <c r="H20" s="60">
        <v>1500</v>
      </c>
      <c r="I20" s="98">
        <f>(H20/C20)*100</f>
        <v>75</v>
      </c>
      <c r="J20" s="60">
        <v>1500</v>
      </c>
    </row>
    <row r="21" ht="15.15" spans="1:10">
      <c r="A21" s="58">
        <v>4255</v>
      </c>
      <c r="B21" s="47" t="s">
        <v>63</v>
      </c>
      <c r="C21" s="48">
        <v>4200</v>
      </c>
      <c r="D21" s="68">
        <v>9900</v>
      </c>
      <c r="E21" s="76">
        <v>900</v>
      </c>
      <c r="F21" s="76">
        <v>10800</v>
      </c>
      <c r="G21" s="76">
        <f>F21/C21*100</f>
        <v>257.142857142857</v>
      </c>
      <c r="H21" s="48">
        <f>6000</f>
        <v>6000</v>
      </c>
      <c r="I21" s="98">
        <f>(H21/C21)*100</f>
        <v>142.857142857143</v>
      </c>
      <c r="J21" s="48">
        <f>6000</f>
        <v>6000</v>
      </c>
    </row>
    <row r="22" ht="15.15" spans="1:10">
      <c r="A22" s="58">
        <v>4257</v>
      </c>
      <c r="B22" s="47" t="s">
        <v>64</v>
      </c>
      <c r="C22" s="48">
        <v>7000</v>
      </c>
      <c r="D22" s="76">
        <v>5114.13</v>
      </c>
      <c r="E22" s="76">
        <v>0</v>
      </c>
      <c r="F22" s="76">
        <f>D22</f>
        <v>5114.13</v>
      </c>
      <c r="G22" s="76">
        <f>F22/C22*100</f>
        <v>73.059</v>
      </c>
      <c r="H22" s="48">
        <f>H23+H26</f>
        <v>4000</v>
      </c>
      <c r="I22" s="98">
        <f>(H22/C22)*100</f>
        <v>57.1428571428571</v>
      </c>
      <c r="J22" s="48">
        <v>6000</v>
      </c>
    </row>
    <row r="23" ht="15.15" spans="1:10">
      <c r="A23" s="78">
        <v>42571</v>
      </c>
      <c r="B23" s="64" t="s">
        <v>65</v>
      </c>
      <c r="C23" s="79">
        <v>0</v>
      </c>
      <c r="D23" s="49">
        <v>0</v>
      </c>
      <c r="E23" s="49">
        <v>0</v>
      </c>
      <c r="F23" s="49">
        <v>0</v>
      </c>
      <c r="G23" s="76" t="s">
        <v>25</v>
      </c>
      <c r="H23" s="79">
        <v>2000</v>
      </c>
      <c r="I23" s="98" t="s">
        <v>25</v>
      </c>
      <c r="J23" s="79">
        <v>2000</v>
      </c>
    </row>
    <row r="24" ht="15.15" spans="1:10">
      <c r="A24" s="78">
        <v>42572</v>
      </c>
      <c r="B24" s="64" t="s">
        <v>66</v>
      </c>
      <c r="C24" s="79">
        <v>0</v>
      </c>
      <c r="D24" s="49">
        <v>0</v>
      </c>
      <c r="E24" s="49">
        <v>0</v>
      </c>
      <c r="F24" s="49">
        <v>0</v>
      </c>
      <c r="G24" s="76" t="s">
        <v>25</v>
      </c>
      <c r="H24" s="79">
        <v>0</v>
      </c>
      <c r="I24" s="98" t="s">
        <v>25</v>
      </c>
      <c r="J24" s="79">
        <v>4000</v>
      </c>
    </row>
    <row r="25" ht="15.15" spans="1:10">
      <c r="A25" s="78">
        <v>42573</v>
      </c>
      <c r="B25" s="64" t="s">
        <v>67</v>
      </c>
      <c r="C25" s="79">
        <v>1680</v>
      </c>
      <c r="D25" s="80">
        <v>1680</v>
      </c>
      <c r="E25" s="49">
        <v>0</v>
      </c>
      <c r="F25" s="80">
        <v>1680</v>
      </c>
      <c r="G25" s="76">
        <f>F25/C25*100</f>
        <v>100</v>
      </c>
      <c r="H25" s="79">
        <v>0</v>
      </c>
      <c r="I25" s="98">
        <f>(H25/C25)*100</f>
        <v>0</v>
      </c>
      <c r="J25" s="79">
        <v>0</v>
      </c>
    </row>
    <row r="26" ht="15.15" spans="1:10">
      <c r="A26" s="78">
        <v>42574</v>
      </c>
      <c r="B26" s="64" t="s">
        <v>68</v>
      </c>
      <c r="C26" s="79">
        <f>C22-C25</f>
        <v>5320</v>
      </c>
      <c r="D26" s="80">
        <f>D22-D25</f>
        <v>3434.13</v>
      </c>
      <c r="E26" s="49">
        <v>0</v>
      </c>
      <c r="F26" s="80">
        <f>F22-F25</f>
        <v>3434.13</v>
      </c>
      <c r="G26" s="50">
        <v>0</v>
      </c>
      <c r="H26" s="79">
        <v>2000</v>
      </c>
      <c r="I26" s="98">
        <f>(H26/C26)*100</f>
        <v>37.593984962406</v>
      </c>
      <c r="J26" s="79">
        <v>0</v>
      </c>
    </row>
    <row r="27" ht="15.15" spans="1:10">
      <c r="A27" s="58">
        <v>4258</v>
      </c>
      <c r="B27" s="59" t="s">
        <v>69</v>
      </c>
      <c r="C27" s="48">
        <v>2000</v>
      </c>
      <c r="D27" s="49">
        <v>1476.99</v>
      </c>
      <c r="E27" s="49">
        <v>3.29</v>
      </c>
      <c r="F27" s="49">
        <f>D27</f>
        <v>1476.99</v>
      </c>
      <c r="G27" s="50">
        <f>F27*100/C27</f>
        <v>73.8495</v>
      </c>
      <c r="H27" s="48">
        <v>1000</v>
      </c>
      <c r="I27" s="98">
        <f>(H27/C27)*100</f>
        <v>50</v>
      </c>
      <c r="J27" s="48">
        <v>1500</v>
      </c>
    </row>
    <row r="28" ht="15.15" spans="1:10">
      <c r="A28" s="58">
        <v>4259</v>
      </c>
      <c r="B28" s="59" t="s">
        <v>70</v>
      </c>
      <c r="C28" s="48">
        <v>5200</v>
      </c>
      <c r="D28" s="49">
        <v>7007.5</v>
      </c>
      <c r="E28" s="49">
        <v>500</v>
      </c>
      <c r="F28" s="49">
        <v>7507.5</v>
      </c>
      <c r="G28" s="50">
        <f>F28/C28*100</f>
        <v>144.375</v>
      </c>
      <c r="H28" s="48">
        <v>6300</v>
      </c>
      <c r="I28" s="98">
        <f>(H28/C28)*100</f>
        <v>121.153846153846</v>
      </c>
      <c r="J28" s="48">
        <v>6300</v>
      </c>
    </row>
    <row r="29" ht="15.15" spans="1:10">
      <c r="A29" s="78">
        <v>42591</v>
      </c>
      <c r="B29" s="64" t="s">
        <v>71</v>
      </c>
      <c r="C29" s="79">
        <v>4200</v>
      </c>
      <c r="D29" s="49">
        <v>4820</v>
      </c>
      <c r="E29" s="49">
        <v>500</v>
      </c>
      <c r="F29" s="49">
        <v>5320</v>
      </c>
      <c r="G29" s="50">
        <f>F29/C29*100</f>
        <v>126.666666666667</v>
      </c>
      <c r="H29" s="79">
        <v>5300</v>
      </c>
      <c r="I29" s="98">
        <f>(H29/C29)*100</f>
        <v>126.190476190476</v>
      </c>
      <c r="J29" s="79">
        <v>5300</v>
      </c>
    </row>
    <row r="30" ht="15.15" spans="1:10">
      <c r="A30" s="78">
        <v>42592</v>
      </c>
      <c r="B30" s="64" t="s">
        <v>70</v>
      </c>
      <c r="C30" s="79">
        <f t="shared" ref="C30:F30" si="3">C28-C29</f>
        <v>1000</v>
      </c>
      <c r="D30" s="49">
        <f t="shared" si="3"/>
        <v>2187.5</v>
      </c>
      <c r="E30" s="49">
        <v>0</v>
      </c>
      <c r="F30" s="49">
        <f t="shared" si="3"/>
        <v>2187.5</v>
      </c>
      <c r="G30" s="50">
        <f>F30/C30*100</f>
        <v>218.75</v>
      </c>
      <c r="H30" s="79">
        <f>H28-H29</f>
        <v>1000</v>
      </c>
      <c r="I30" s="98">
        <f>(H30/C30)*100</f>
        <v>100</v>
      </c>
      <c r="J30" s="79">
        <v>1000</v>
      </c>
    </row>
    <row r="31" ht="15.15" spans="1:10">
      <c r="A31" s="81">
        <v>425</v>
      </c>
      <c r="B31" s="82" t="s">
        <v>72</v>
      </c>
      <c r="C31" s="83">
        <f>C19+C20+C21+C22+C27+C28</f>
        <v>21600</v>
      </c>
      <c r="D31" s="83">
        <f>SUM(D19:D28)</f>
        <v>32130.75</v>
      </c>
      <c r="E31" s="83">
        <f>SUM(E19:E28)</f>
        <v>1668.29</v>
      </c>
      <c r="F31" s="83">
        <f>SUM(F19:F28)</f>
        <v>33795.75</v>
      </c>
      <c r="G31" s="83">
        <f>F31/C31*100</f>
        <v>156.461805555556</v>
      </c>
      <c r="H31" s="83">
        <f>H19+H20+H21+H22+H27+H28</f>
        <v>20800</v>
      </c>
      <c r="I31" s="99">
        <f>(H31/C31)*100</f>
        <v>96.2962962962963</v>
      </c>
      <c r="J31" s="83">
        <f>J19+J20+J21+J22+J27+J28</f>
        <v>23300</v>
      </c>
    </row>
    <row r="32" ht="15.15" spans="1:10">
      <c r="A32" s="46">
        <v>4261</v>
      </c>
      <c r="B32" s="47" t="s">
        <v>73</v>
      </c>
      <c r="C32" s="48">
        <v>5500</v>
      </c>
      <c r="D32" s="49">
        <v>4502.12</v>
      </c>
      <c r="E32" s="49">
        <v>300</v>
      </c>
      <c r="F32" s="49">
        <f t="shared" ref="F32:F34" si="4">D32</f>
        <v>4502.12</v>
      </c>
      <c r="G32" s="50">
        <f>F32*100/C32</f>
        <v>81.8567272727273</v>
      </c>
      <c r="H32" s="48">
        <v>5000</v>
      </c>
      <c r="I32" s="98">
        <f>(H32/C32)*100</f>
        <v>90.9090909090909</v>
      </c>
      <c r="J32" s="48">
        <v>6200</v>
      </c>
    </row>
    <row r="33" ht="15.15" spans="1:10">
      <c r="A33" s="84">
        <v>42611</v>
      </c>
      <c r="B33" s="64" t="s">
        <v>74</v>
      </c>
      <c r="C33" s="79">
        <v>0</v>
      </c>
      <c r="D33" s="49">
        <v>0</v>
      </c>
      <c r="E33" s="49">
        <v>0</v>
      </c>
      <c r="F33" s="49">
        <f t="shared" si="4"/>
        <v>0</v>
      </c>
      <c r="G33" s="50" t="s">
        <v>25</v>
      </c>
      <c r="H33" s="79">
        <v>1200</v>
      </c>
      <c r="I33" s="98">
        <v>0</v>
      </c>
      <c r="J33" s="79">
        <v>1200</v>
      </c>
    </row>
    <row r="34" ht="15.15" spans="1:10">
      <c r="A34" s="84">
        <v>42612</v>
      </c>
      <c r="B34" s="64" t="s">
        <v>75</v>
      </c>
      <c r="C34" s="79">
        <v>5500</v>
      </c>
      <c r="D34" s="49">
        <v>4502.12</v>
      </c>
      <c r="E34" s="49">
        <v>300</v>
      </c>
      <c r="F34" s="49">
        <f t="shared" si="4"/>
        <v>4502.12</v>
      </c>
      <c r="G34" s="50">
        <f>F34*100/C34</f>
        <v>81.8567272727273</v>
      </c>
      <c r="H34" s="79">
        <v>3800</v>
      </c>
      <c r="I34" s="98">
        <v>1</v>
      </c>
      <c r="J34" s="79">
        <v>1201</v>
      </c>
    </row>
    <row r="35" ht="15.15" spans="1:10">
      <c r="A35" s="46">
        <v>4262</v>
      </c>
      <c r="B35" s="47" t="s">
        <v>76</v>
      </c>
      <c r="C35" s="48">
        <v>0</v>
      </c>
      <c r="D35" s="85">
        <v>0</v>
      </c>
      <c r="E35" s="85">
        <v>0</v>
      </c>
      <c r="F35" s="85">
        <f>D35</f>
        <v>0</v>
      </c>
      <c r="G35" s="86" t="s">
        <v>25</v>
      </c>
      <c r="H35" s="48">
        <f>H36</f>
        <v>7500</v>
      </c>
      <c r="I35" s="100">
        <v>1</v>
      </c>
      <c r="J35" s="48">
        <v>3000</v>
      </c>
    </row>
    <row r="36" ht="15.15" spans="1:10">
      <c r="A36" s="84">
        <v>42621</v>
      </c>
      <c r="B36" s="64" t="s">
        <v>77</v>
      </c>
      <c r="C36" s="79">
        <v>0</v>
      </c>
      <c r="D36" s="49">
        <v>0</v>
      </c>
      <c r="E36" s="49">
        <v>0</v>
      </c>
      <c r="F36" s="49">
        <f>D36</f>
        <v>0</v>
      </c>
      <c r="G36" s="50" t="s">
        <v>25</v>
      </c>
      <c r="H36" s="79">
        <v>7500</v>
      </c>
      <c r="I36" s="98">
        <v>0</v>
      </c>
      <c r="J36" s="79">
        <v>3000</v>
      </c>
    </row>
    <row r="37" ht="15.15" spans="1:10">
      <c r="A37" s="81">
        <v>426</v>
      </c>
      <c r="B37" s="82" t="s">
        <v>78</v>
      </c>
      <c r="C37" s="83">
        <v>5500</v>
      </c>
      <c r="D37" s="83">
        <f>D32</f>
        <v>4502.12</v>
      </c>
      <c r="E37" s="83">
        <v>0</v>
      </c>
      <c r="F37" s="83">
        <f>F32</f>
        <v>4502.12</v>
      </c>
      <c r="G37" s="87">
        <f>F37*100/C37</f>
        <v>81.8567272727273</v>
      </c>
      <c r="H37" s="83">
        <f>H32+H35</f>
        <v>12500</v>
      </c>
      <c r="I37" s="99">
        <f t="shared" ref="I37:I43" si="5">(H37/C37)*100</f>
        <v>227.272727272727</v>
      </c>
      <c r="J37" s="83">
        <f>J35+J32</f>
        <v>9200</v>
      </c>
    </row>
    <row r="38" ht="15.15" spans="1:10">
      <c r="A38" s="46">
        <v>4292</v>
      </c>
      <c r="B38" s="47" t="s">
        <v>79</v>
      </c>
      <c r="C38" s="48">
        <v>4500</v>
      </c>
      <c r="D38" s="49">
        <v>6852.55</v>
      </c>
      <c r="E38" s="49">
        <v>350</v>
      </c>
      <c r="F38" s="49">
        <f>E38+D38</f>
        <v>7202.55</v>
      </c>
      <c r="G38" s="50">
        <f>F38*100/C38</f>
        <v>160.056666666667</v>
      </c>
      <c r="H38" s="48">
        <v>7000</v>
      </c>
      <c r="I38" s="98">
        <f t="shared" si="5"/>
        <v>155.555555555556</v>
      </c>
      <c r="J38" s="48">
        <v>16000</v>
      </c>
    </row>
    <row r="39" ht="15.15" spans="1:10">
      <c r="A39" s="46">
        <v>4293</v>
      </c>
      <c r="B39" s="47" t="s">
        <v>23</v>
      </c>
      <c r="C39" s="48">
        <v>1450</v>
      </c>
      <c r="D39" s="49">
        <v>1060</v>
      </c>
      <c r="E39" s="49">
        <v>550</v>
      </c>
      <c r="F39" s="49">
        <f>E39+D39</f>
        <v>1610</v>
      </c>
      <c r="G39" s="50">
        <f>F39/C39*100</f>
        <v>111.034482758621</v>
      </c>
      <c r="H39" s="48">
        <v>1610</v>
      </c>
      <c r="I39" s="98">
        <f t="shared" si="5"/>
        <v>111.034482758621</v>
      </c>
      <c r="J39" s="48">
        <v>1610</v>
      </c>
    </row>
    <row r="40" ht="15.15" spans="1:10">
      <c r="A40" s="46">
        <v>4294</v>
      </c>
      <c r="B40" s="47" t="s">
        <v>80</v>
      </c>
      <c r="C40" s="48">
        <v>3000</v>
      </c>
      <c r="D40" s="49">
        <v>75</v>
      </c>
      <c r="E40" s="49">
        <v>0</v>
      </c>
      <c r="F40" s="49">
        <f>E40+D40</f>
        <v>75</v>
      </c>
      <c r="G40" s="50">
        <f>F40*100/C40</f>
        <v>2.5</v>
      </c>
      <c r="H40" s="48">
        <v>0</v>
      </c>
      <c r="I40" s="98">
        <f t="shared" si="5"/>
        <v>0</v>
      </c>
      <c r="J40" s="48">
        <v>0</v>
      </c>
    </row>
    <row r="41" ht="15.15" spans="1:10">
      <c r="A41" s="81">
        <v>429</v>
      </c>
      <c r="B41" s="82" t="s">
        <v>81</v>
      </c>
      <c r="C41" s="83">
        <f>SUM(C38:C40)</f>
        <v>8950</v>
      </c>
      <c r="D41" s="83">
        <f>SUM(D38:D40)</f>
        <v>7987.55</v>
      </c>
      <c r="E41" s="83">
        <f>SUM(E38:E40)</f>
        <v>900</v>
      </c>
      <c r="F41" s="83">
        <f>SUM(F38:F40)</f>
        <v>8887.55</v>
      </c>
      <c r="G41" s="87">
        <f>F41/C41*100</f>
        <v>99.3022346368715</v>
      </c>
      <c r="H41" s="83">
        <f>SUM(H38:H40)</f>
        <v>8610</v>
      </c>
      <c r="I41" s="99">
        <f>(H41/C41)*100</f>
        <v>96.2011173184358</v>
      </c>
      <c r="J41" s="83">
        <f>SUM(J38:J40)</f>
        <v>17610</v>
      </c>
    </row>
    <row r="42" ht="15.15" spans="1:10">
      <c r="A42" s="53">
        <v>42</v>
      </c>
      <c r="B42" s="54" t="s">
        <v>82</v>
      </c>
      <c r="C42" s="88">
        <f>C41+C37+C31+C18+C17</f>
        <v>58050</v>
      </c>
      <c r="D42" s="88">
        <f>D41+D37+D31+D18+D17</f>
        <v>57166.42</v>
      </c>
      <c r="E42" s="88">
        <f>E41+E37+E31+E18+E17</f>
        <v>3315.99</v>
      </c>
      <c r="F42" s="88">
        <f>F41+F37+F31+F18+F17</f>
        <v>60479.12</v>
      </c>
      <c r="G42" s="88">
        <f>F42/C42*100</f>
        <v>104.184530577089</v>
      </c>
      <c r="H42" s="88">
        <f>H41+H37+H31+H18+H17</f>
        <v>63310</v>
      </c>
      <c r="I42" s="95">
        <f>(H42/C42)*100</f>
        <v>109.061154177433</v>
      </c>
      <c r="J42" s="88">
        <f>J41+J37+J31+J18+J17</f>
        <v>95410</v>
      </c>
    </row>
    <row r="43" ht="15.15" spans="1:10">
      <c r="A43" s="53">
        <v>43</v>
      </c>
      <c r="B43" s="54" t="s">
        <v>83</v>
      </c>
      <c r="C43" s="88">
        <v>0</v>
      </c>
      <c r="D43" s="88">
        <v>0</v>
      </c>
      <c r="E43" s="88">
        <v>0</v>
      </c>
      <c r="F43" s="88">
        <v>0</v>
      </c>
      <c r="G43" s="88" t="s">
        <v>25</v>
      </c>
      <c r="H43" s="88">
        <v>0</v>
      </c>
      <c r="I43" s="95" t="s">
        <v>25</v>
      </c>
      <c r="J43" s="88">
        <v>0</v>
      </c>
    </row>
    <row r="44" ht="15.15" spans="1:10">
      <c r="A44" s="53">
        <v>44</v>
      </c>
      <c r="B44" s="54" t="s">
        <v>84</v>
      </c>
      <c r="C44" s="88">
        <v>650</v>
      </c>
      <c r="D44" s="88">
        <v>592</v>
      </c>
      <c r="E44" s="88">
        <v>47</v>
      </c>
      <c r="F44" s="88">
        <f>E44+D44</f>
        <v>639</v>
      </c>
      <c r="G44" s="88">
        <f>F44*100/C44</f>
        <v>98.3076923076923</v>
      </c>
      <c r="H44" s="88">
        <v>650</v>
      </c>
      <c r="I44" s="95">
        <f>(H44/C44)*100</f>
        <v>100</v>
      </c>
      <c r="J44" s="88">
        <v>650</v>
      </c>
    </row>
    <row r="45" ht="15.15" spans="1:10">
      <c r="A45" s="89">
        <v>4</v>
      </c>
      <c r="B45" s="90" t="s">
        <v>85</v>
      </c>
      <c r="C45" s="91">
        <f>C44+C43+C42+C8</f>
        <v>155700</v>
      </c>
      <c r="D45" s="91">
        <f>D44+D43+D42+D8</f>
        <v>139949.94</v>
      </c>
      <c r="E45" s="91">
        <f t="shared" ref="E45:J45" si="6">E44+E43+E42+E8</f>
        <v>15585.95</v>
      </c>
      <c r="F45" s="91">
        <f t="shared" si="6"/>
        <v>155532.6</v>
      </c>
      <c r="G45" s="91">
        <f>F45/C45*100</f>
        <v>99.8924855491329</v>
      </c>
      <c r="H45" s="91">
        <f t="shared" si="6"/>
        <v>182460</v>
      </c>
      <c r="I45" s="101">
        <f>(H45/C45)*100</f>
        <v>117.18689788054</v>
      </c>
      <c r="J45" s="91">
        <f t="shared" si="6"/>
        <v>219160</v>
      </c>
    </row>
    <row r="47" spans="9:9">
      <c r="I47" s="102"/>
    </row>
  </sheetData>
  <mergeCells count="8">
    <mergeCell ref="A1:B1"/>
    <mergeCell ref="D2:F2"/>
    <mergeCell ref="C2:C3"/>
    <mergeCell ref="G2:G3"/>
    <mergeCell ref="H2:H3"/>
    <mergeCell ref="I2:I3"/>
    <mergeCell ref="J2:J3"/>
    <mergeCell ref="A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E17" sqref="E17"/>
    </sheetView>
  </sheetViews>
  <sheetFormatPr defaultColWidth="9" defaultRowHeight="14.4" outlineLevelCol="3"/>
  <cols>
    <col min="1" max="1" width="6.5462962962963" customWidth="1"/>
    <col min="2" max="2" width="31.6296296296296" customWidth="1"/>
    <col min="3" max="3" width="10.9074074074074" customWidth="1"/>
    <col min="4" max="4" width="10.3611111111111" customWidth="1"/>
    <col min="5" max="5" width="11" customWidth="1"/>
  </cols>
  <sheetData>
    <row r="2" spans="2:2">
      <c r="B2" t="s">
        <v>86</v>
      </c>
    </row>
    <row r="4" ht="15.75" customHeight="1" spans="3:4">
      <c r="C4" s="19" t="s">
        <v>13</v>
      </c>
      <c r="D4" s="20" t="s">
        <v>14</v>
      </c>
    </row>
    <row r="5" spans="3:4">
      <c r="C5" s="21"/>
      <c r="D5" s="22"/>
    </row>
    <row r="6" ht="15.15" spans="3:4">
      <c r="C6" s="23">
        <v>6</v>
      </c>
      <c r="D6" s="23">
        <v>7</v>
      </c>
    </row>
    <row r="7" spans="1:2">
      <c r="A7" s="24" t="s">
        <v>87</v>
      </c>
      <c r="B7" s="25"/>
    </row>
    <row r="8" ht="16.5" customHeight="1" spans="1:4">
      <c r="A8" s="26">
        <v>2493</v>
      </c>
      <c r="B8" s="27" t="s">
        <v>88</v>
      </c>
      <c r="C8" s="28">
        <v>50000</v>
      </c>
      <c r="D8" s="28">
        <v>35000</v>
      </c>
    </row>
    <row r="9" ht="15.15" spans="1:4">
      <c r="A9" s="29">
        <v>249</v>
      </c>
      <c r="B9" s="30" t="s">
        <v>89</v>
      </c>
      <c r="C9" s="31">
        <v>0</v>
      </c>
      <c r="D9" s="31">
        <v>0</v>
      </c>
    </row>
    <row r="10" ht="15.15" spans="1:4">
      <c r="A10" s="32">
        <v>2</v>
      </c>
      <c r="B10" s="33" t="s">
        <v>90</v>
      </c>
      <c r="C10" s="34">
        <v>50000</v>
      </c>
      <c r="D10" s="34">
        <f>D8</f>
        <v>35000</v>
      </c>
    </row>
  </sheetData>
  <mergeCells count="3">
    <mergeCell ref="A7:B7"/>
    <mergeCell ref="C4:C5"/>
    <mergeCell ref="D4:D5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5" workbookViewId="0">
      <selection activeCell="C29" sqref="C29"/>
    </sheetView>
  </sheetViews>
  <sheetFormatPr defaultColWidth="9" defaultRowHeight="14.4" outlineLevelCol="2"/>
  <cols>
    <col min="1" max="1" width="6.62962962962963" customWidth="1"/>
    <col min="2" max="2" width="93.4537037037037" customWidth="1"/>
  </cols>
  <sheetData>
    <row r="1" ht="16.35" spans="1:2">
      <c r="A1" s="1" t="s">
        <v>91</v>
      </c>
      <c r="B1" s="2" t="s">
        <v>92</v>
      </c>
    </row>
    <row r="2" ht="16.35" spans="1:2">
      <c r="A2" s="3">
        <v>2</v>
      </c>
      <c r="B2" s="4" t="s">
        <v>93</v>
      </c>
    </row>
    <row r="3" ht="15.15"/>
    <row r="4" ht="16.35" spans="1:2">
      <c r="A4" s="1" t="s">
        <v>91</v>
      </c>
      <c r="B4" s="2" t="s">
        <v>94</v>
      </c>
    </row>
    <row r="5" ht="31.95" spans="1:2">
      <c r="A5" s="5">
        <v>32</v>
      </c>
      <c r="B5" s="6" t="s">
        <v>95</v>
      </c>
    </row>
    <row r="6" ht="94.35" spans="1:2">
      <c r="A6" s="3">
        <v>33</v>
      </c>
      <c r="B6" s="7" t="s">
        <v>96</v>
      </c>
    </row>
    <row r="7" ht="15.15"/>
    <row r="8" ht="16.35" spans="1:2">
      <c r="A8" s="8" t="s">
        <v>91</v>
      </c>
      <c r="B8" s="9" t="s">
        <v>97</v>
      </c>
    </row>
    <row r="9" ht="78.75" spans="1:3">
      <c r="A9" s="10">
        <v>41</v>
      </c>
      <c r="B9" s="11" t="s">
        <v>98</v>
      </c>
      <c r="C9" s="12"/>
    </row>
    <row r="10" ht="63.15" spans="1:3">
      <c r="A10" s="10">
        <v>421</v>
      </c>
      <c r="B10" s="13" t="s">
        <v>99</v>
      </c>
      <c r="C10" s="12"/>
    </row>
    <row r="11" ht="16.35" spans="1:3">
      <c r="A11" s="10">
        <v>422</v>
      </c>
      <c r="B11" s="13" t="s">
        <v>100</v>
      </c>
      <c r="C11" s="12"/>
    </row>
    <row r="12" ht="47.55" spans="1:3">
      <c r="A12" s="10">
        <v>423</v>
      </c>
      <c r="B12" s="13" t="s">
        <v>101</v>
      </c>
      <c r="C12" s="12"/>
    </row>
    <row r="13" ht="16.35" spans="1:2">
      <c r="A13" s="10">
        <v>4251</v>
      </c>
      <c r="B13" s="13" t="s">
        <v>102</v>
      </c>
    </row>
    <row r="14" ht="31.95" spans="1:2">
      <c r="A14" s="10">
        <v>4253</v>
      </c>
      <c r="B14" s="13" t="s">
        <v>103</v>
      </c>
    </row>
    <row r="15" ht="31.95" spans="1:2">
      <c r="A15" s="10">
        <v>4255</v>
      </c>
      <c r="B15" s="14" t="s">
        <v>104</v>
      </c>
    </row>
    <row r="16" ht="16.35" spans="1:2">
      <c r="A16" s="10">
        <v>42551</v>
      </c>
      <c r="B16" s="4" t="s">
        <v>105</v>
      </c>
    </row>
    <row r="17" ht="16.35" spans="1:2">
      <c r="A17" s="10">
        <v>4257</v>
      </c>
      <c r="B17" s="4" t="s">
        <v>106</v>
      </c>
    </row>
    <row r="18" ht="31.95" spans="1:2">
      <c r="A18" s="10">
        <v>4258</v>
      </c>
      <c r="B18" s="13" t="s">
        <v>107</v>
      </c>
    </row>
    <row r="19" ht="16.35" spans="1:2">
      <c r="A19" s="10">
        <v>42581</v>
      </c>
      <c r="B19" s="13" t="s">
        <v>108</v>
      </c>
    </row>
    <row r="20" ht="16.35" spans="1:2">
      <c r="A20" s="10">
        <v>4259</v>
      </c>
      <c r="B20" s="4" t="s">
        <v>109</v>
      </c>
    </row>
    <row r="21" ht="16.35" spans="1:2">
      <c r="A21" s="10">
        <v>4261</v>
      </c>
      <c r="B21" s="4" t="s">
        <v>110</v>
      </c>
    </row>
    <row r="22" ht="16.35" spans="1:2">
      <c r="A22" s="10">
        <v>4262</v>
      </c>
      <c r="B22" s="4" t="s">
        <v>111</v>
      </c>
    </row>
    <row r="23" ht="31.95" spans="1:2">
      <c r="A23" s="10">
        <v>4292</v>
      </c>
      <c r="B23" s="4" t="s">
        <v>112</v>
      </c>
    </row>
    <row r="24" ht="16.35" spans="1:2">
      <c r="A24" s="10">
        <v>4293</v>
      </c>
      <c r="B24" s="4" t="s">
        <v>113</v>
      </c>
    </row>
    <row r="25" ht="16.35" spans="1:2">
      <c r="A25" s="10">
        <v>4294</v>
      </c>
      <c r="B25" s="4" t="s">
        <v>114</v>
      </c>
    </row>
    <row r="26" ht="31.95" spans="1:2">
      <c r="A26" s="10">
        <v>44</v>
      </c>
      <c r="B26" s="4" t="s">
        <v>115</v>
      </c>
    </row>
    <row r="27" ht="15.15"/>
    <row r="28" ht="15.6" spans="1:2">
      <c r="A28" s="15" t="s">
        <v>91</v>
      </c>
      <c r="B28" s="16" t="s">
        <v>116</v>
      </c>
    </row>
    <row r="29" ht="62.4" spans="1:2">
      <c r="A29" s="17">
        <v>5</v>
      </c>
      <c r="B29" s="18" t="s">
        <v>117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Naslovna</vt:lpstr>
      <vt:lpstr>Sažetak</vt:lpstr>
      <vt:lpstr>Prihodi</vt:lpstr>
      <vt:lpstr>Rashodi</vt:lpstr>
      <vt:lpstr>Zaduživanje</vt:lpstr>
      <vt:lpstr>Pojasnjenja plana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 ZAGORA</dc:creator>
  <cp:lastModifiedBy>scoia</cp:lastModifiedBy>
  <dcterms:created xsi:type="dcterms:W3CDTF">2016-12-17T10:48:00Z</dcterms:created>
  <cp:lastPrinted>2022-11-14T11:07:00Z</cp:lastPrinted>
  <dcterms:modified xsi:type="dcterms:W3CDTF">2025-12-11T16:46:07Z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2057-12.2.0.23155</vt:lpwstr>
  </property>
  <property fmtid="{D5CDD505-2E9C-101B-9397-08002B2CF9AE}" pid="3" name="ICV">
    <vt:lpwstr>0460F6FBE30B4FEFB709B4C643E837DF_13</vt:lpwstr>
  </property>
</Properties>
</file>